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30.09 1-4 кл" sheetId="1" r:id="rId1"/>
    <sheet name="30.09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J29" i="2" l="1"/>
  <c r="I29" i="2"/>
  <c r="H29" i="2"/>
  <c r="G29" i="2"/>
  <c r="J28" i="2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11" i="2"/>
  <c r="I11" i="2"/>
  <c r="H11" i="2"/>
  <c r="G11" i="2"/>
  <c r="J13" i="2"/>
  <c r="I13" i="2"/>
  <c r="H13" i="2"/>
  <c r="G13" i="2"/>
  <c r="J12" i="2"/>
  <c r="I12" i="2"/>
  <c r="H12" i="2"/>
  <c r="G12" i="2"/>
  <c r="H14" i="2"/>
  <c r="F14" i="2"/>
  <c r="J10" i="2"/>
  <c r="J14" i="2" s="1"/>
  <c r="I10" i="2"/>
  <c r="I14" i="2" s="1"/>
  <c r="H10" i="2"/>
  <c r="G10" i="2"/>
  <c r="G14" i="2" s="1"/>
  <c r="J8" i="2"/>
  <c r="I8" i="2"/>
  <c r="H8" i="2"/>
  <c r="G8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J20" i="1"/>
  <c r="I20" i="1"/>
  <c r="H20" i="1"/>
  <c r="G20" i="1"/>
  <c r="J21" i="1" l="1"/>
  <c r="I21" i="1"/>
  <c r="H21" i="1"/>
  <c r="G21" i="1"/>
  <c r="J18" i="1"/>
  <c r="I18" i="1"/>
  <c r="H18" i="1"/>
  <c r="G18" i="1"/>
  <c r="J17" i="1"/>
  <c r="I17" i="1"/>
  <c r="H17" i="1"/>
  <c r="G17" i="1"/>
  <c r="J16" i="1"/>
  <c r="I16" i="1"/>
  <c r="H16" i="1"/>
  <c r="G16" i="1"/>
  <c r="G15" i="1"/>
  <c r="H15" i="1"/>
  <c r="I15" i="1"/>
  <c r="J15" i="1"/>
  <c r="F15" i="1"/>
  <c r="J12" i="1"/>
  <c r="I12" i="1"/>
  <c r="H12" i="1"/>
  <c r="G12" i="1"/>
  <c r="J14" i="1"/>
  <c r="I14" i="1"/>
  <c r="H14" i="1"/>
  <c r="G14" i="1"/>
  <c r="J11" i="1"/>
  <c r="I11" i="1"/>
  <c r="H11" i="1"/>
  <c r="G11" i="1"/>
  <c r="J10" i="1"/>
  <c r="I10" i="1"/>
  <c r="H10" i="1"/>
  <c r="G10" i="1"/>
  <c r="J24" i="1"/>
  <c r="I24" i="1"/>
  <c r="H24" i="1"/>
  <c r="G24" i="1"/>
  <c r="F9" i="1" l="1"/>
  <c r="J8" i="1"/>
  <c r="I8" i="1"/>
  <c r="H8" i="1"/>
  <c r="G8" i="1"/>
  <c r="J6" i="1"/>
  <c r="I6" i="1"/>
  <c r="H6" i="1"/>
  <c r="G6" i="1"/>
  <c r="J4" i="1"/>
  <c r="I4" i="1"/>
  <c r="H4" i="1"/>
  <c r="G4" i="1"/>
  <c r="J5" i="1"/>
  <c r="I5" i="1"/>
  <c r="H5" i="1"/>
  <c r="G5" i="1"/>
  <c r="J3" i="1"/>
  <c r="J9" i="1" s="1"/>
  <c r="I3" i="1"/>
  <c r="I9" i="1" s="1"/>
  <c r="H3" i="1"/>
  <c r="H9" i="1" s="1"/>
  <c r="G3" i="1"/>
  <c r="G9" i="1" s="1"/>
  <c r="G17" i="2" l="1"/>
  <c r="H17" i="2"/>
  <c r="I17" i="2"/>
  <c r="J17" i="2"/>
  <c r="F17" i="2"/>
  <c r="F9" i="2" l="1"/>
  <c r="J9" i="2"/>
  <c r="I9" i="2"/>
  <c r="H9" i="2"/>
  <c r="G9" i="2"/>
  <c r="G25" i="1"/>
  <c r="H25" i="1"/>
  <c r="I25" i="1"/>
  <c r="J25" i="1"/>
  <c r="F25" i="1"/>
  <c r="F22" i="1" l="1"/>
  <c r="F23" i="2" l="1"/>
  <c r="F30" i="2"/>
  <c r="I23" i="2" l="1"/>
  <c r="G23" i="2"/>
  <c r="J30" i="2"/>
  <c r="I30" i="2"/>
  <c r="H30" i="2"/>
  <c r="G30" i="2"/>
  <c r="H23" i="2" l="1"/>
  <c r="J23" i="2"/>
  <c r="J22" i="1"/>
  <c r="I22" i="1"/>
  <c r="H22" i="1"/>
  <c r="G22" i="1"/>
</calcChain>
</file>

<file path=xl/sharedStrings.xml><?xml version="1.0" encoding="utf-8"?>
<sst xmlns="http://schemas.openxmlformats.org/spreadsheetml/2006/main" count="191" uniqueCount="72">
  <si>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</si>
  <si>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</si>
  <si>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</si>
  <si>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</si>
  <si>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</si>
  <si>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</si>
  <si>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</si>
  <si>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</si>
  <si>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</si>
  <si>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</si>
  <si>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</si>
  <si>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</si>
  <si>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</si>
  <si>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</si>
  <si>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</si>
  <si>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</si>
  <si>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</si>
  <si>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</si>
  <si>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</si>
  <si>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</si>
  <si>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</si>
  <si>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</si>
  <si>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</si>
  <si>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</si>
  <si>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</si>
  <si>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</si>
  <si>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</si>
  <si>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</si>
  <si>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</si>
  <si>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</si>
  <si>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</si>
  <si>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</si>
  <si>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</si>
  <si>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</si>
  <si>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</si>
  <si>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</si>
  <si>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</si>
  <si>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</si>
  <si>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</si>
  <si>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Кондитерское изделие</t>
  </si>
  <si>
    <t>Пюре картофельное</t>
  </si>
  <si>
    <t>№312-2015г.</t>
  </si>
  <si>
    <t>Напиток (сладкое блюдо)</t>
  </si>
  <si>
    <t>№306-2015г.</t>
  </si>
  <si>
    <t>30/30</t>
  </si>
  <si>
    <t>№302-2015г.</t>
  </si>
  <si>
    <t>Каша рассыпчатая гречневая</t>
  </si>
  <si>
    <t>№686-2004г.</t>
  </si>
  <si>
    <t>200/15/7</t>
  </si>
  <si>
    <t>Чай с лимоном</t>
  </si>
  <si>
    <t>Бобовые отварные (горошек зелёный консервированный)</t>
  </si>
  <si>
    <t>ТТК №16</t>
  </si>
  <si>
    <t>Филе минтая запечённое</t>
  </si>
  <si>
    <t>№342-2015г.</t>
  </si>
  <si>
    <t>Компот из свежих яблок</t>
  </si>
  <si>
    <t>ТТК №3</t>
  </si>
  <si>
    <t>Булочка фигурная</t>
  </si>
  <si>
    <t>Напиток</t>
  </si>
  <si>
    <t>Молочный коктейль "Авишка" 2,5 %</t>
  </si>
  <si>
    <t>200</t>
  </si>
  <si>
    <t>73</t>
  </si>
  <si>
    <t>Пряник сливочный</t>
  </si>
  <si>
    <t>№102-2015г.</t>
  </si>
  <si>
    <t>Суп картофельный с горохом с зеленью</t>
  </si>
  <si>
    <t>18/18</t>
  </si>
  <si>
    <t>№260-2015г.</t>
  </si>
  <si>
    <t>Гуляш из говядины</t>
  </si>
  <si>
    <t>Печенье сахарное "Лимонное"</t>
  </si>
  <si>
    <t>Обед 3-4 кл дети-инвалиды 2 смена, ГПД</t>
  </si>
  <si>
    <t>ТТК №5</t>
  </si>
  <si>
    <t xml:space="preserve">Обед 1-2 кл дети-инвалиды 1 смена </t>
  </si>
  <si>
    <t>Печенье "Курабье"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</si>
</sst>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2" fillId="0" borderId="28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0" xfId="0" applyFont="1"/>
    <xf numFmtId="0" fontId="1" fillId="0" borderId="8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49" fontId="1" fillId="0" borderId="36" xfId="0" applyNumberFormat="1" applyFont="1" applyBorder="1" applyAlignment="1">
      <alignment horizontal="right" vertical="center" wrapText="1"/>
    </xf>
    <xf numFmtId="2" fontId="1" fillId="0" borderId="36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horizontal="right" vertical="center" wrapText="1"/>
    </xf>
    <xf numFmtId="4" fontId="1" fillId="0" borderId="37" xfId="0" applyNumberFormat="1" applyFont="1" applyBorder="1" applyAlignment="1">
      <alignment horizontal="right"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0" xfId="0" applyFont="1" applyBorder="1" applyAlignment="1">
      <alignment horizontal="right" vertical="center" wrapText="1"/>
    </xf>
    <xf numFmtId="2" fontId="1" fillId="0" borderId="40" xfId="0" applyNumberFormat="1" applyFont="1" applyBorder="1" applyAlignment="1">
      <alignment horizontal="right" vertical="center" wrapText="1"/>
    </xf>
    <xf numFmtId="2" fontId="1" fillId="0" borderId="40" xfId="0" applyNumberFormat="1" applyFont="1" applyBorder="1" applyAlignment="1">
      <alignment vertical="center" wrapText="1"/>
    </xf>
    <xf numFmtId="2" fontId="1" fillId="0" borderId="41" xfId="0" applyNumberFormat="1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2" fillId="0" borderId="29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2" fontId="2" fillId="0" borderId="47" xfId="0" applyNumberFormat="1" applyFont="1" applyBorder="1" applyAlignment="1">
      <alignment vertical="center" wrapText="1"/>
    </xf>
    <xf numFmtId="0" fontId="2" fillId="0" borderId="46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workbookViewId="0">
      <selection activeCell="B20" sqref="B20:J20"/>
    </sheetView>
  </sheetViews>
  <sheetFormatPr defaultRowHeight="15" x14ac:dyDescent="0.25"/>
  <cols>
    <col min="1" max="1" width="23.42578125" style="3" customWidth="1"/>
    <col min="2" max="2" width="24.14062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76" t="s">
        <v>22</v>
      </c>
      <c r="C1" s="77"/>
      <c r="D1" s="1" t="s">
        <v>1</v>
      </c>
      <c r="E1" s="2"/>
      <c r="F1" s="1" t="s">
        <v>2</v>
      </c>
      <c r="G1" s="78">
        <v>44469</v>
      </c>
      <c r="H1" s="79"/>
      <c r="I1" s="79"/>
      <c r="J1" s="79"/>
      <c r="K1" s="1"/>
      <c r="L1" s="1"/>
    </row>
    <row r="2" spans="1:12" ht="16.5" thickTop="1" thickBot="1" x14ac:dyDescent="0.3">
      <c r="A2" s="4" t="s">
        <v>3</v>
      </c>
      <c r="B2" s="7" t="s">
        <v>4</v>
      </c>
      <c r="C2" s="7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8" t="s">
        <v>12</v>
      </c>
    </row>
    <row r="3" spans="1:12" s="63" customFormat="1" ht="30.75" thickTop="1" x14ac:dyDescent="0.25">
      <c r="A3" s="67" t="s">
        <v>27</v>
      </c>
      <c r="B3" s="17" t="s">
        <v>29</v>
      </c>
      <c r="C3" s="18" t="s">
        <v>43</v>
      </c>
      <c r="D3" s="27" t="s">
        <v>50</v>
      </c>
      <c r="E3" s="19">
        <v>13</v>
      </c>
      <c r="F3" s="19">
        <v>7.36</v>
      </c>
      <c r="G3" s="33">
        <f>592*0.013</f>
        <v>7.6959999999999997</v>
      </c>
      <c r="H3" s="33">
        <f>28.85*0.013</f>
        <v>0.37504999999999999</v>
      </c>
      <c r="I3" s="33">
        <f>27.24*0.013</f>
        <v>0.35411999999999999</v>
      </c>
      <c r="J3" s="34">
        <f>57.86*0.013</f>
        <v>0.75217999999999996</v>
      </c>
    </row>
    <row r="4" spans="1:12" s="64" customFormat="1" x14ac:dyDescent="0.25">
      <c r="A4" s="68"/>
      <c r="B4" s="11" t="s">
        <v>13</v>
      </c>
      <c r="C4" s="60" t="s">
        <v>51</v>
      </c>
      <c r="D4" s="59" t="s">
        <v>52</v>
      </c>
      <c r="E4" s="22">
        <v>60</v>
      </c>
      <c r="F4" s="10">
        <v>36.270000000000003</v>
      </c>
      <c r="G4" s="40">
        <f>71/50*60</f>
        <v>85.199999999999989</v>
      </c>
      <c r="H4" s="40">
        <f>8.8/50*60</f>
        <v>10.56</v>
      </c>
      <c r="I4" s="40">
        <f>3.1/50*60</f>
        <v>3.7199999999999998</v>
      </c>
      <c r="J4" s="40">
        <f>1.9/50*60</f>
        <v>2.2799999999999998</v>
      </c>
      <c r="K4"/>
    </row>
    <row r="5" spans="1:12" s="64" customFormat="1" x14ac:dyDescent="0.25">
      <c r="A5" s="68"/>
      <c r="B5" s="11" t="s">
        <v>17</v>
      </c>
      <c r="C5" s="60" t="s">
        <v>41</v>
      </c>
      <c r="D5" s="62" t="s">
        <v>40</v>
      </c>
      <c r="E5" s="22">
        <v>150</v>
      </c>
      <c r="F5" s="10">
        <v>14.16</v>
      </c>
      <c r="G5" s="38">
        <f>915*0.15</f>
        <v>137.25</v>
      </c>
      <c r="H5" s="38">
        <f>20.43*0.15</f>
        <v>3.0644999999999998</v>
      </c>
      <c r="I5" s="38">
        <f>32.01*0.15</f>
        <v>4.8014999999999999</v>
      </c>
      <c r="J5" s="39">
        <f>136.26*0.15</f>
        <v>20.438999999999997</v>
      </c>
      <c r="K5"/>
    </row>
    <row r="6" spans="1:12" s="64" customFormat="1" ht="15.75" x14ac:dyDescent="0.25">
      <c r="A6" s="68"/>
      <c r="B6" s="11" t="s">
        <v>42</v>
      </c>
      <c r="C6" s="60" t="s">
        <v>53</v>
      </c>
      <c r="D6" s="61" t="s">
        <v>54</v>
      </c>
      <c r="E6" s="22">
        <v>200</v>
      </c>
      <c r="F6" s="10">
        <v>6.85</v>
      </c>
      <c r="G6" s="10">
        <f>573*0.2</f>
        <v>114.60000000000001</v>
      </c>
      <c r="H6" s="36">
        <f>0.8*0.2</f>
        <v>0.16000000000000003</v>
      </c>
      <c r="I6" s="36">
        <f>0.8*0.2</f>
        <v>0.16000000000000003</v>
      </c>
      <c r="J6" s="37">
        <f>139.4*0.2</f>
        <v>27.880000000000003</v>
      </c>
    </row>
    <row r="7" spans="1:12" x14ac:dyDescent="0.25">
      <c r="A7" s="68"/>
      <c r="B7" s="11" t="s">
        <v>21</v>
      </c>
      <c r="C7" s="9" t="s">
        <v>55</v>
      </c>
      <c r="D7" s="9" t="s">
        <v>56</v>
      </c>
      <c r="E7" s="22">
        <v>50</v>
      </c>
      <c r="F7" s="10">
        <v>4.0599999999999996</v>
      </c>
      <c r="G7" s="40">
        <v>161.9</v>
      </c>
      <c r="H7" s="40">
        <v>3.2</v>
      </c>
      <c r="I7" s="40">
        <v>3.2</v>
      </c>
      <c r="J7" s="40">
        <v>29.99</v>
      </c>
      <c r="K7"/>
    </row>
    <row r="8" spans="1:12" ht="15.75" thickBot="1" x14ac:dyDescent="0.3">
      <c r="A8" s="69"/>
      <c r="B8" s="13" t="s">
        <v>14</v>
      </c>
      <c r="C8" s="14" t="s">
        <v>69</v>
      </c>
      <c r="D8" s="14" t="s">
        <v>31</v>
      </c>
      <c r="E8" s="23">
        <v>23</v>
      </c>
      <c r="F8" s="24">
        <v>0.8</v>
      </c>
      <c r="G8" s="24">
        <f>229.7*0.23</f>
        <v>52.831000000000003</v>
      </c>
      <c r="H8" s="15">
        <f>6.7*0.23</f>
        <v>1.5410000000000001</v>
      </c>
      <c r="I8" s="15">
        <f>1.1*0.23</f>
        <v>0.25300000000000006</v>
      </c>
      <c r="J8" s="16">
        <f>48.3*0.23</f>
        <v>11.109</v>
      </c>
      <c r="K8"/>
    </row>
    <row r="9" spans="1:12" ht="16.5" thickBot="1" x14ac:dyDescent="0.3">
      <c r="A9" s="72" t="s">
        <v>15</v>
      </c>
      <c r="B9" s="84"/>
      <c r="C9" s="84"/>
      <c r="D9" s="84"/>
      <c r="E9" s="85"/>
      <c r="F9" s="25">
        <f>SUM(F3:F8)</f>
        <v>69.5</v>
      </c>
      <c r="G9" s="25">
        <f t="shared" ref="G9:J9" si="0">SUM(G3:G8)</f>
        <v>559.47699999999998</v>
      </c>
      <c r="H9" s="25">
        <f t="shared" si="0"/>
        <v>18.900549999999999</v>
      </c>
      <c r="I9" s="25">
        <f t="shared" si="0"/>
        <v>12.488620000000001</v>
      </c>
      <c r="J9" s="25">
        <f t="shared" si="0"/>
        <v>92.450179999999989</v>
      </c>
    </row>
    <row r="10" spans="1:12" s="63" customFormat="1" x14ac:dyDescent="0.25">
      <c r="A10" s="70" t="s">
        <v>70</v>
      </c>
      <c r="B10" s="26" t="s">
        <v>16</v>
      </c>
      <c r="C10" s="27" t="s">
        <v>62</v>
      </c>
      <c r="D10" s="27" t="s">
        <v>63</v>
      </c>
      <c r="E10" s="19">
        <v>250</v>
      </c>
      <c r="F10" s="20">
        <v>7.53</v>
      </c>
      <c r="G10" s="20">
        <f>593*0.25</f>
        <v>148.25</v>
      </c>
      <c r="H10" s="20">
        <f>21.96*0.25</f>
        <v>5.49</v>
      </c>
      <c r="I10" s="20">
        <f>21.08*0.25</f>
        <v>5.27</v>
      </c>
      <c r="J10" s="21">
        <f>66.14*0.25</f>
        <v>16.535</v>
      </c>
    </row>
    <row r="11" spans="1:12" s="63" customFormat="1" x14ac:dyDescent="0.25">
      <c r="A11" s="71"/>
      <c r="B11" s="11" t="s">
        <v>13</v>
      </c>
      <c r="C11" s="9" t="s">
        <v>65</v>
      </c>
      <c r="D11" s="59" t="s">
        <v>66</v>
      </c>
      <c r="E11" s="22" t="s">
        <v>64</v>
      </c>
      <c r="F11" s="10">
        <v>23.69</v>
      </c>
      <c r="G11" s="40">
        <f>221*0.36</f>
        <v>79.56</v>
      </c>
      <c r="H11" s="40">
        <f>14.55*0.36</f>
        <v>5.2380000000000004</v>
      </c>
      <c r="I11" s="40">
        <f>16.79*0.36</f>
        <v>6.0443999999999996</v>
      </c>
      <c r="J11" s="46">
        <f>2.89*0.36</f>
        <v>1.0404</v>
      </c>
      <c r="K11"/>
    </row>
    <row r="12" spans="1:12" s="64" customFormat="1" x14ac:dyDescent="0.25">
      <c r="A12" s="71"/>
      <c r="B12" s="11" t="s">
        <v>17</v>
      </c>
      <c r="C12" s="9" t="s">
        <v>45</v>
      </c>
      <c r="D12" s="9" t="s">
        <v>46</v>
      </c>
      <c r="E12" s="22">
        <v>100</v>
      </c>
      <c r="F12" s="10">
        <v>10.220000000000001</v>
      </c>
      <c r="G12" s="38">
        <f>1625*0.1</f>
        <v>162.5</v>
      </c>
      <c r="H12" s="38">
        <f>57.32*0.1</f>
        <v>5.7320000000000002</v>
      </c>
      <c r="I12" s="38">
        <f>40.62*0.1</f>
        <v>4.0620000000000003</v>
      </c>
      <c r="J12" s="39">
        <f>257.61*0.1</f>
        <v>25.761000000000003</v>
      </c>
    </row>
    <row r="13" spans="1:12" x14ac:dyDescent="0.25">
      <c r="A13" s="71"/>
      <c r="B13" s="11" t="s">
        <v>18</v>
      </c>
      <c r="C13" s="9" t="s">
        <v>19</v>
      </c>
      <c r="D13" s="9" t="s">
        <v>20</v>
      </c>
      <c r="E13" s="22" t="s">
        <v>32</v>
      </c>
      <c r="F13" s="10">
        <v>2.62</v>
      </c>
      <c r="G13" s="10">
        <v>60</v>
      </c>
      <c r="H13" s="10">
        <v>7.0000000000000007E-2</v>
      </c>
      <c r="I13" s="10">
        <v>0.02</v>
      </c>
      <c r="J13" s="12">
        <v>15</v>
      </c>
      <c r="K13"/>
    </row>
    <row r="14" spans="1:12" ht="15.75" thickBot="1" x14ac:dyDescent="0.3">
      <c r="A14" s="71"/>
      <c r="B14" s="13" t="s">
        <v>14</v>
      </c>
      <c r="C14" s="14" t="s">
        <v>69</v>
      </c>
      <c r="D14" s="14" t="s">
        <v>31</v>
      </c>
      <c r="E14" s="23">
        <v>26.5</v>
      </c>
      <c r="F14" s="24">
        <v>0.94</v>
      </c>
      <c r="G14" s="24">
        <f>229.7*0.265</f>
        <v>60.8705</v>
      </c>
      <c r="H14" s="15">
        <f>6.7*0.265</f>
        <v>1.7755000000000001</v>
      </c>
      <c r="I14" s="15">
        <f>1.1*0.265</f>
        <v>0.29150000000000004</v>
      </c>
      <c r="J14" s="16">
        <f>48.3*0.265</f>
        <v>12.7995</v>
      </c>
    </row>
    <row r="15" spans="1:12" ht="16.5" thickBot="1" x14ac:dyDescent="0.3">
      <c r="A15" s="72" t="s">
        <v>15</v>
      </c>
      <c r="B15" s="84"/>
      <c r="C15" s="84"/>
      <c r="D15" s="84"/>
      <c r="E15" s="85"/>
      <c r="F15" s="25">
        <f>SUM(F10:F14)</f>
        <v>45</v>
      </c>
      <c r="G15" s="25">
        <f t="shared" ref="G15:J15" si="1">SUM(G10:G14)</f>
        <v>511.18049999999999</v>
      </c>
      <c r="H15" s="25">
        <f t="shared" si="1"/>
        <v>18.305500000000002</v>
      </c>
      <c r="I15" s="25">
        <f t="shared" si="1"/>
        <v>15.687899999999999</v>
      </c>
      <c r="J15" s="25">
        <f t="shared" si="1"/>
        <v>71.135900000000007</v>
      </c>
    </row>
    <row r="16" spans="1:12" s="64" customFormat="1" x14ac:dyDescent="0.25">
      <c r="A16" s="75" t="s">
        <v>68</v>
      </c>
      <c r="B16" s="26" t="s">
        <v>16</v>
      </c>
      <c r="C16" s="27" t="s">
        <v>62</v>
      </c>
      <c r="D16" s="27" t="s">
        <v>63</v>
      </c>
      <c r="E16" s="19">
        <v>250</v>
      </c>
      <c r="F16" s="20">
        <v>7.53</v>
      </c>
      <c r="G16" s="20">
        <f>593*0.25</f>
        <v>148.25</v>
      </c>
      <c r="H16" s="20">
        <f>21.96*0.25</f>
        <v>5.49</v>
      </c>
      <c r="I16" s="20">
        <f>21.08*0.25</f>
        <v>5.27</v>
      </c>
      <c r="J16" s="21">
        <f>66.14*0.25</f>
        <v>16.535</v>
      </c>
    </row>
    <row r="17" spans="1:11" s="35" customFormat="1" x14ac:dyDescent="0.25">
      <c r="A17" s="68"/>
      <c r="B17" s="11" t="s">
        <v>13</v>
      </c>
      <c r="C17" s="9" t="s">
        <v>65</v>
      </c>
      <c r="D17" s="59" t="s">
        <v>66</v>
      </c>
      <c r="E17" s="22" t="s">
        <v>44</v>
      </c>
      <c r="F17" s="10">
        <v>39.479999999999997</v>
      </c>
      <c r="G17" s="40">
        <f>221*0.6</f>
        <v>132.6</v>
      </c>
      <c r="H17" s="40">
        <f>14.55*0.6</f>
        <v>8.73</v>
      </c>
      <c r="I17" s="40">
        <f>16.79*0.6</f>
        <v>10.074</v>
      </c>
      <c r="J17" s="46">
        <f>2.89*0.6</f>
        <v>1.734</v>
      </c>
      <c r="K17"/>
    </row>
    <row r="18" spans="1:11" s="35" customFormat="1" x14ac:dyDescent="0.25">
      <c r="A18" s="68"/>
      <c r="B18" s="11" t="s">
        <v>17</v>
      </c>
      <c r="C18" s="9" t="s">
        <v>45</v>
      </c>
      <c r="D18" s="9" t="s">
        <v>46</v>
      </c>
      <c r="E18" s="22">
        <v>110</v>
      </c>
      <c r="F18" s="10">
        <v>11.24</v>
      </c>
      <c r="G18" s="38">
        <f>1625*0.11</f>
        <v>178.75</v>
      </c>
      <c r="H18" s="38">
        <f>57.32*0.11</f>
        <v>6.3052000000000001</v>
      </c>
      <c r="I18" s="38">
        <f>40.62*0.11</f>
        <v>4.4681999999999995</v>
      </c>
      <c r="J18" s="39">
        <f>257.61*0.11</f>
        <v>28.337100000000003</v>
      </c>
      <c r="K18"/>
    </row>
    <row r="19" spans="1:11" s="64" customFormat="1" ht="15.75" customHeight="1" x14ac:dyDescent="0.25">
      <c r="A19" s="68"/>
      <c r="B19" s="11" t="s">
        <v>18</v>
      </c>
      <c r="C19" s="9" t="s">
        <v>47</v>
      </c>
      <c r="D19" s="9" t="s">
        <v>49</v>
      </c>
      <c r="E19" s="22" t="s">
        <v>48</v>
      </c>
      <c r="F19" s="10">
        <v>5.47</v>
      </c>
      <c r="G19" s="10">
        <v>62</v>
      </c>
      <c r="H19" s="10">
        <v>0.13</v>
      </c>
      <c r="I19" s="10">
        <v>0.02</v>
      </c>
      <c r="J19" s="12">
        <v>16.7</v>
      </c>
    </row>
    <row r="20" spans="1:11" s="63" customFormat="1" x14ac:dyDescent="0.25">
      <c r="A20" s="68"/>
      <c r="B20" s="9" t="s">
        <v>39</v>
      </c>
      <c r="C20" s="9" t="s">
        <v>38</v>
      </c>
      <c r="D20" s="9" t="s">
        <v>67</v>
      </c>
      <c r="E20" s="22">
        <v>24</v>
      </c>
      <c r="F20" s="10">
        <v>4.6399999999999997</v>
      </c>
      <c r="G20" s="40">
        <f>435*0.24</f>
        <v>104.39999999999999</v>
      </c>
      <c r="H20" s="40">
        <f>7.1*0.24</f>
        <v>1.704</v>
      </c>
      <c r="I20" s="40">
        <f>15.1*0.24</f>
        <v>3.6239999999999997</v>
      </c>
      <c r="J20" s="40">
        <f>67.7*0.24</f>
        <v>16.248000000000001</v>
      </c>
      <c r="K20"/>
    </row>
    <row r="21" spans="1:11" ht="15.75" thickBot="1" x14ac:dyDescent="0.3">
      <c r="A21" s="69"/>
      <c r="B21" s="53" t="s">
        <v>14</v>
      </c>
      <c r="C21" s="54" t="s">
        <v>69</v>
      </c>
      <c r="D21" s="54" t="s">
        <v>31</v>
      </c>
      <c r="E21" s="55">
        <v>32.5</v>
      </c>
      <c r="F21" s="56">
        <v>1.1399999999999999</v>
      </c>
      <c r="G21" s="56">
        <f>229.7*0.325</f>
        <v>74.652500000000003</v>
      </c>
      <c r="H21" s="57">
        <f>6.7*0.325</f>
        <v>2.1775000000000002</v>
      </c>
      <c r="I21" s="57">
        <f>1.1*0.325</f>
        <v>0.35750000000000004</v>
      </c>
      <c r="J21" s="58">
        <f>48.3*0.325</f>
        <v>15.6975</v>
      </c>
      <c r="K21"/>
    </row>
    <row r="22" spans="1:11" ht="16.5" thickBot="1" x14ac:dyDescent="0.3">
      <c r="A22" s="83" t="s">
        <v>15</v>
      </c>
      <c r="B22" s="84"/>
      <c r="C22" s="84"/>
      <c r="D22" s="84"/>
      <c r="E22" s="85"/>
      <c r="F22" s="25">
        <f>SUM(F16:F21)</f>
        <v>69.5</v>
      </c>
      <c r="G22" s="25">
        <f>SUM(G16:G21)</f>
        <v>700.65250000000003</v>
      </c>
      <c r="H22" s="25">
        <f>SUM(H16:H21)</f>
        <v>24.536700000000003</v>
      </c>
      <c r="I22" s="25">
        <f>SUM(I16:I21)</f>
        <v>23.813699999999997</v>
      </c>
      <c r="J22" s="25">
        <f>SUM(J16:J21)</f>
        <v>95.25160000000001</v>
      </c>
      <c r="K22"/>
    </row>
    <row r="23" spans="1:11" x14ac:dyDescent="0.25">
      <c r="A23" s="70" t="s">
        <v>28</v>
      </c>
      <c r="B23" s="26" t="s">
        <v>57</v>
      </c>
      <c r="C23" s="27" t="s">
        <v>38</v>
      </c>
      <c r="D23" s="27" t="s">
        <v>58</v>
      </c>
      <c r="E23" s="29" t="s">
        <v>59</v>
      </c>
      <c r="F23" s="30">
        <v>34.299999999999997</v>
      </c>
      <c r="G23" s="33">
        <v>160</v>
      </c>
      <c r="H23" s="20">
        <v>6.2</v>
      </c>
      <c r="I23" s="20">
        <v>5</v>
      </c>
      <c r="J23" s="21">
        <v>22</v>
      </c>
      <c r="K23"/>
    </row>
    <row r="24" spans="1:11" s="35" customFormat="1" ht="15.75" thickBot="1" x14ac:dyDescent="0.3">
      <c r="A24" s="71"/>
      <c r="B24" s="47" t="s">
        <v>39</v>
      </c>
      <c r="C24" s="48" t="s">
        <v>38</v>
      </c>
      <c r="D24" s="48" t="s">
        <v>61</v>
      </c>
      <c r="E24" s="49" t="s">
        <v>60</v>
      </c>
      <c r="F24" s="50">
        <v>10.7</v>
      </c>
      <c r="G24" s="51">
        <f>350*0.73</f>
        <v>255.5</v>
      </c>
      <c r="H24" s="51">
        <f>5*0.73</f>
        <v>3.65</v>
      </c>
      <c r="I24" s="51">
        <f>6*0.73</f>
        <v>4.38</v>
      </c>
      <c r="J24" s="52">
        <f>69*0.73</f>
        <v>50.37</v>
      </c>
      <c r="K24"/>
    </row>
    <row r="25" spans="1:11" ht="16.5" thickBot="1" x14ac:dyDescent="0.3">
      <c r="A25" s="72" t="s">
        <v>15</v>
      </c>
      <c r="B25" s="73"/>
      <c r="C25" s="73"/>
      <c r="D25" s="73"/>
      <c r="E25" s="74"/>
      <c r="F25" s="28">
        <f>SUM(F23:F24)</f>
        <v>45</v>
      </c>
      <c r="G25" s="28">
        <f t="shared" ref="G25:J25" si="2">SUM(G23:G24)</f>
        <v>415.5</v>
      </c>
      <c r="H25" s="28">
        <f t="shared" si="2"/>
        <v>9.85</v>
      </c>
      <c r="I25" s="28">
        <f t="shared" si="2"/>
        <v>9.379999999999999</v>
      </c>
      <c r="J25" s="65">
        <f t="shared" si="2"/>
        <v>72.37</v>
      </c>
      <c r="K25"/>
    </row>
    <row r="27" spans="1:11" ht="15.75" thickBot="1" x14ac:dyDescent="0.3">
      <c r="A27" s="81" t="s">
        <v>25</v>
      </c>
      <c r="B27" s="81"/>
      <c r="C27" s="81"/>
      <c r="D27" s="81"/>
      <c r="E27" s="81"/>
      <c r="F27" s="81"/>
      <c r="G27" s="81"/>
      <c r="H27" s="81"/>
      <c r="I27" s="81"/>
      <c r="J27" s="81"/>
    </row>
    <row r="28" spans="1:11" ht="15.75" x14ac:dyDescent="0.25">
      <c r="A28" s="32"/>
      <c r="B28" s="32"/>
      <c r="C28" s="80" t="s">
        <v>23</v>
      </c>
      <c r="D28" s="80"/>
      <c r="G28" s="82"/>
      <c r="H28" s="82"/>
      <c r="I28" s="82"/>
      <c r="J28" s="82"/>
    </row>
    <row r="29" spans="1:11" x14ac:dyDescent="0.25">
      <c r="A29" s="1"/>
      <c r="B29" s="1"/>
      <c r="C29" s="1"/>
      <c r="D29" s="1"/>
    </row>
    <row r="30" spans="1:11" x14ac:dyDescent="0.25">
      <c r="A30" s="66" t="s">
        <v>24</v>
      </c>
      <c r="B30" s="66"/>
    </row>
    <row r="31" spans="1:11" x14ac:dyDescent="0.25">
      <c r="A31" s="66" t="s">
        <v>26</v>
      </c>
      <c r="B31" s="66"/>
    </row>
    <row r="32" spans="1:11" x14ac:dyDescent="0.25">
      <c r="A32" s="5"/>
    </row>
    <row r="36" customFormat="1" x14ac:dyDescent="0.25"/>
    <row r="37" customFormat="1" x14ac:dyDescent="0.25"/>
    <row r="38" customFormat="1" x14ac:dyDescent="0.25"/>
    <row r="39" customFormat="1" x14ac:dyDescent="0.25"/>
  </sheetData>
  <mergeCells count="15">
    <mergeCell ref="B1:C1"/>
    <mergeCell ref="G1:J1"/>
    <mergeCell ref="C28:D28"/>
    <mergeCell ref="A27:J27"/>
    <mergeCell ref="G28:J28"/>
    <mergeCell ref="A9:E9"/>
    <mergeCell ref="A10:A14"/>
    <mergeCell ref="A15:E15"/>
    <mergeCell ref="A22:E22"/>
    <mergeCell ref="A30:B30"/>
    <mergeCell ref="A31:B31"/>
    <mergeCell ref="A3:A8"/>
    <mergeCell ref="A23:A24"/>
    <mergeCell ref="A25:E25"/>
    <mergeCell ref="A16:A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3" workbookViewId="0">
      <selection activeCell="J17" sqref="J17"/>
    </sheetView>
  </sheetViews>
  <sheetFormatPr defaultRowHeight="15" x14ac:dyDescent="0.25"/>
  <cols>
    <col min="1" max="1" width="16.14062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89" t="s">
        <v>22</v>
      </c>
      <c r="C1" s="90"/>
      <c r="D1" s="1" t="s">
        <v>1</v>
      </c>
      <c r="E1" s="42"/>
      <c r="F1" s="1" t="s">
        <v>2</v>
      </c>
      <c r="G1" s="91">
        <v>44469</v>
      </c>
      <c r="H1" s="92"/>
      <c r="I1" s="92"/>
      <c r="J1" s="92"/>
      <c r="K1" s="1"/>
      <c r="L1" s="1"/>
    </row>
    <row r="2" spans="1:12" ht="16.5" thickTop="1" thickBot="1" x14ac:dyDescent="0.3">
      <c r="A2" s="41" t="s">
        <v>3</v>
      </c>
      <c r="B2" s="43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5" t="s">
        <v>12</v>
      </c>
    </row>
    <row r="3" spans="1:12" s="63" customFormat="1" ht="30.75" customHeight="1" thickTop="1" x14ac:dyDescent="0.25">
      <c r="A3" s="87" t="s">
        <v>33</v>
      </c>
      <c r="B3" s="17" t="s">
        <v>29</v>
      </c>
      <c r="C3" s="18" t="s">
        <v>43</v>
      </c>
      <c r="D3" s="27" t="s">
        <v>50</v>
      </c>
      <c r="E3" s="19">
        <v>13</v>
      </c>
      <c r="F3" s="19">
        <v>7.36</v>
      </c>
      <c r="G3" s="33">
        <f>592*0.013</f>
        <v>7.6959999999999997</v>
      </c>
      <c r="H3" s="33">
        <f>28.85*0.013</f>
        <v>0.37504999999999999</v>
      </c>
      <c r="I3" s="33">
        <f>27.24*0.013</f>
        <v>0.35411999999999999</v>
      </c>
      <c r="J3" s="34">
        <f>57.86*0.013</f>
        <v>0.75217999999999996</v>
      </c>
    </row>
    <row r="4" spans="1:12" s="63" customFormat="1" x14ac:dyDescent="0.25">
      <c r="A4" s="88"/>
      <c r="B4" s="11" t="s">
        <v>13</v>
      </c>
      <c r="C4" s="60" t="s">
        <v>51</v>
      </c>
      <c r="D4" s="59" t="s">
        <v>52</v>
      </c>
      <c r="E4" s="22">
        <v>60</v>
      </c>
      <c r="F4" s="10">
        <v>36.270000000000003</v>
      </c>
      <c r="G4" s="40">
        <f>71/50*60</f>
        <v>85.199999999999989</v>
      </c>
      <c r="H4" s="40">
        <f>8.8/50*60</f>
        <v>10.56</v>
      </c>
      <c r="I4" s="40">
        <f>3.1/50*60</f>
        <v>3.7199999999999998</v>
      </c>
      <c r="J4" s="40">
        <f>1.9/50*60</f>
        <v>2.2799999999999998</v>
      </c>
    </row>
    <row r="5" spans="1:12" s="63" customFormat="1" x14ac:dyDescent="0.25">
      <c r="A5" s="88"/>
      <c r="B5" s="11" t="s">
        <v>17</v>
      </c>
      <c r="C5" s="60" t="s">
        <v>41</v>
      </c>
      <c r="D5" s="62" t="s">
        <v>40</v>
      </c>
      <c r="E5" s="22">
        <v>150</v>
      </c>
      <c r="F5" s="10">
        <v>14.16</v>
      </c>
      <c r="G5" s="38">
        <f>915*0.15</f>
        <v>137.25</v>
      </c>
      <c r="H5" s="38">
        <f>20.43*0.15</f>
        <v>3.0644999999999998</v>
      </c>
      <c r="I5" s="38">
        <f>32.01*0.15</f>
        <v>4.8014999999999999</v>
      </c>
      <c r="J5" s="39">
        <f>136.26*0.15</f>
        <v>20.438999999999997</v>
      </c>
    </row>
    <row r="6" spans="1:12" ht="15.75" customHeight="1" x14ac:dyDescent="0.25">
      <c r="A6" s="88"/>
      <c r="B6" s="11" t="s">
        <v>42</v>
      </c>
      <c r="C6" s="60" t="s">
        <v>53</v>
      </c>
      <c r="D6" s="61" t="s">
        <v>54</v>
      </c>
      <c r="E6" s="22">
        <v>200</v>
      </c>
      <c r="F6" s="10">
        <v>6.85</v>
      </c>
      <c r="G6" s="10">
        <f>573*0.2</f>
        <v>114.60000000000001</v>
      </c>
      <c r="H6" s="36">
        <f>0.8*0.2</f>
        <v>0.16000000000000003</v>
      </c>
      <c r="I6" s="36">
        <f>0.8*0.2</f>
        <v>0.16000000000000003</v>
      </c>
      <c r="J6" s="37">
        <f>139.4*0.2</f>
        <v>27.880000000000003</v>
      </c>
    </row>
    <row r="7" spans="1:12" x14ac:dyDescent="0.25">
      <c r="A7" s="88"/>
      <c r="B7" s="11" t="s">
        <v>21</v>
      </c>
      <c r="C7" s="9" t="s">
        <v>55</v>
      </c>
      <c r="D7" s="9" t="s">
        <v>56</v>
      </c>
      <c r="E7" s="22">
        <v>50</v>
      </c>
      <c r="F7" s="10">
        <v>4.0599999999999996</v>
      </c>
      <c r="G7" s="40">
        <v>161.9</v>
      </c>
      <c r="H7" s="40">
        <v>3.2</v>
      </c>
      <c r="I7" s="40">
        <v>3.2</v>
      </c>
      <c r="J7" s="40">
        <v>29.99</v>
      </c>
    </row>
    <row r="8" spans="1:12" s="35" customFormat="1" ht="15.75" thickBot="1" x14ac:dyDescent="0.3">
      <c r="A8" s="88"/>
      <c r="B8" s="13" t="s">
        <v>14</v>
      </c>
      <c r="C8" s="14" t="s">
        <v>69</v>
      </c>
      <c r="D8" s="14" t="s">
        <v>31</v>
      </c>
      <c r="E8" s="23">
        <v>23</v>
      </c>
      <c r="F8" s="24">
        <v>0.8</v>
      </c>
      <c r="G8" s="24">
        <f>229.7*0.23</f>
        <v>52.831000000000003</v>
      </c>
      <c r="H8" s="15">
        <f>6.7*0.23</f>
        <v>1.5410000000000001</v>
      </c>
      <c r="I8" s="15">
        <f>1.1*0.23</f>
        <v>0.25300000000000006</v>
      </c>
      <c r="J8" s="16">
        <f>48.3*0.23</f>
        <v>11.109</v>
      </c>
    </row>
    <row r="9" spans="1:12" ht="16.5" thickBot="1" x14ac:dyDescent="0.3">
      <c r="A9" s="72" t="s">
        <v>15</v>
      </c>
      <c r="B9" s="73"/>
      <c r="C9" s="73"/>
      <c r="D9" s="73"/>
      <c r="E9" s="86"/>
      <c r="F9" s="25">
        <f>SUM(F3:F8)</f>
        <v>69.5</v>
      </c>
      <c r="G9" s="25">
        <f t="shared" ref="G9:J9" si="0">SUM(G3:G8)</f>
        <v>559.47699999999998</v>
      </c>
      <c r="H9" s="25">
        <f t="shared" si="0"/>
        <v>18.900549999999999</v>
      </c>
      <c r="I9" s="25">
        <f t="shared" si="0"/>
        <v>12.488620000000001</v>
      </c>
      <c r="J9" s="25">
        <f t="shared" si="0"/>
        <v>92.450179999999989</v>
      </c>
    </row>
    <row r="10" spans="1:12" s="64" customFormat="1" ht="30" x14ac:dyDescent="0.25">
      <c r="A10" s="75" t="s">
        <v>34</v>
      </c>
      <c r="B10" s="17" t="s">
        <v>29</v>
      </c>
      <c r="C10" s="18" t="s">
        <v>43</v>
      </c>
      <c r="D10" s="27" t="s">
        <v>50</v>
      </c>
      <c r="E10" s="19">
        <v>13</v>
      </c>
      <c r="F10" s="19">
        <v>7.36</v>
      </c>
      <c r="G10" s="33">
        <f>592*0.013</f>
        <v>7.6959999999999997</v>
      </c>
      <c r="H10" s="33">
        <f>28.85*0.013</f>
        <v>0.37504999999999999</v>
      </c>
      <c r="I10" s="33">
        <f>27.24*0.013</f>
        <v>0.35411999999999999</v>
      </c>
      <c r="J10" s="34">
        <f>57.86*0.013</f>
        <v>0.75217999999999996</v>
      </c>
    </row>
    <row r="11" spans="1:12" ht="15" customHeight="1" x14ac:dyDescent="0.25">
      <c r="A11" s="68"/>
      <c r="B11" s="11" t="s">
        <v>17</v>
      </c>
      <c r="C11" s="60" t="s">
        <v>41</v>
      </c>
      <c r="D11" s="62" t="s">
        <v>40</v>
      </c>
      <c r="E11" s="22">
        <v>120</v>
      </c>
      <c r="F11" s="10">
        <v>11.33</v>
      </c>
      <c r="G11" s="38">
        <f>915*0.12</f>
        <v>109.8</v>
      </c>
      <c r="H11" s="38">
        <f>20.43*0.12</f>
        <v>2.4516</v>
      </c>
      <c r="I11" s="38">
        <f>32.01*0.12</f>
        <v>3.8411999999999997</v>
      </c>
      <c r="J11" s="39">
        <f>136.26*0.12</f>
        <v>16.351199999999999</v>
      </c>
    </row>
    <row r="12" spans="1:12" ht="15.75" x14ac:dyDescent="0.25">
      <c r="A12" s="68"/>
      <c r="B12" s="11" t="s">
        <v>42</v>
      </c>
      <c r="C12" s="60" t="s">
        <v>53</v>
      </c>
      <c r="D12" s="61" t="s">
        <v>54</v>
      </c>
      <c r="E12" s="22">
        <v>200</v>
      </c>
      <c r="F12" s="10">
        <v>6.85</v>
      </c>
      <c r="G12" s="10">
        <f>573*0.2</f>
        <v>114.60000000000001</v>
      </c>
      <c r="H12" s="36">
        <f>0.8*0.2</f>
        <v>0.16000000000000003</v>
      </c>
      <c r="I12" s="36">
        <f>0.8*0.2</f>
        <v>0.16000000000000003</v>
      </c>
      <c r="J12" s="37">
        <f>139.4*0.2</f>
        <v>27.880000000000003</v>
      </c>
    </row>
    <row r="13" spans="1:12" s="31" customFormat="1" ht="15.75" thickBot="1" x14ac:dyDescent="0.3">
      <c r="A13" s="93"/>
      <c r="B13" s="13" t="s">
        <v>14</v>
      </c>
      <c r="C13" s="14" t="s">
        <v>30</v>
      </c>
      <c r="D13" s="14" t="s">
        <v>31</v>
      </c>
      <c r="E13" s="23">
        <v>55.5</v>
      </c>
      <c r="F13" s="24">
        <v>1.46</v>
      </c>
      <c r="G13" s="24">
        <f>229.7*0.555</f>
        <v>127.48350000000001</v>
      </c>
      <c r="H13" s="15">
        <f>6.7*0.555</f>
        <v>3.7185000000000006</v>
      </c>
      <c r="I13" s="15">
        <f>1.1*0.555</f>
        <v>0.61050000000000015</v>
      </c>
      <c r="J13" s="16">
        <f>48.3*0.555</f>
        <v>26.8065</v>
      </c>
    </row>
    <row r="14" spans="1:12" ht="16.5" thickBot="1" x14ac:dyDescent="0.3">
      <c r="A14" s="72" t="s">
        <v>15</v>
      </c>
      <c r="B14" s="94"/>
      <c r="C14" s="94"/>
      <c r="D14" s="94"/>
      <c r="E14" s="95"/>
      <c r="F14" s="96">
        <f>SUM(F10:F13)</f>
        <v>27</v>
      </c>
      <c r="G14" s="96">
        <f t="shared" ref="G14:J14" si="1">SUM(G10:G13)</f>
        <v>359.5795</v>
      </c>
      <c r="H14" s="96">
        <f t="shared" si="1"/>
        <v>6.7051500000000006</v>
      </c>
      <c r="I14" s="96">
        <f t="shared" si="1"/>
        <v>4.9658199999999999</v>
      </c>
      <c r="J14" s="96">
        <f t="shared" si="1"/>
        <v>71.789879999999997</v>
      </c>
    </row>
    <row r="15" spans="1:12" x14ac:dyDescent="0.25">
      <c r="A15" s="68" t="s">
        <v>36</v>
      </c>
      <c r="B15" s="26" t="s">
        <v>18</v>
      </c>
      <c r="C15" s="27" t="s">
        <v>19</v>
      </c>
      <c r="D15" s="27" t="s">
        <v>20</v>
      </c>
      <c r="E15" s="19" t="s">
        <v>32</v>
      </c>
      <c r="F15" s="20">
        <v>2.62</v>
      </c>
      <c r="G15" s="20">
        <v>60</v>
      </c>
      <c r="H15" s="20">
        <v>7.0000000000000007E-2</v>
      </c>
      <c r="I15" s="20">
        <v>0.02</v>
      </c>
      <c r="J15" s="21">
        <v>15</v>
      </c>
    </row>
    <row r="16" spans="1:12" ht="15.75" thickBot="1" x14ac:dyDescent="0.3">
      <c r="A16" s="68"/>
      <c r="B16" s="13" t="s">
        <v>39</v>
      </c>
      <c r="C16" s="14" t="s">
        <v>38</v>
      </c>
      <c r="D16" s="14" t="s">
        <v>71</v>
      </c>
      <c r="E16" s="23">
        <v>22.3</v>
      </c>
      <c r="F16" s="24">
        <v>4.38</v>
      </c>
      <c r="G16" s="99">
        <f>450*0.223</f>
        <v>100.35000000000001</v>
      </c>
      <c r="H16" s="99">
        <f>7.5*0.223</f>
        <v>1.6725000000000001</v>
      </c>
      <c r="I16" s="99">
        <f>16*0.223</f>
        <v>3.5680000000000001</v>
      </c>
      <c r="J16" s="100">
        <f>66*0.223</f>
        <v>14.718</v>
      </c>
    </row>
    <row r="17" spans="1:10" ht="16.5" thickBot="1" x14ac:dyDescent="0.3">
      <c r="A17" s="72" t="s">
        <v>15</v>
      </c>
      <c r="B17" s="97"/>
      <c r="C17" s="97"/>
      <c r="D17" s="97"/>
      <c r="E17" s="98"/>
      <c r="F17" s="25">
        <f>SUM(F15:F16)</f>
        <v>7</v>
      </c>
      <c r="G17" s="25">
        <f t="shared" ref="G17:J17" si="2">SUM(G15:G16)</f>
        <v>160.35000000000002</v>
      </c>
      <c r="H17" s="25">
        <f t="shared" si="2"/>
        <v>1.7425000000000002</v>
      </c>
      <c r="I17" s="25">
        <f t="shared" si="2"/>
        <v>3.5880000000000001</v>
      </c>
      <c r="J17" s="25">
        <f t="shared" si="2"/>
        <v>29.718</v>
      </c>
    </row>
    <row r="18" spans="1:10" x14ac:dyDescent="0.25">
      <c r="A18" s="71" t="s">
        <v>35</v>
      </c>
      <c r="B18" s="26" t="s">
        <v>16</v>
      </c>
      <c r="C18" s="27" t="s">
        <v>62</v>
      </c>
      <c r="D18" s="27" t="s">
        <v>63</v>
      </c>
      <c r="E18" s="19">
        <v>250</v>
      </c>
      <c r="F18" s="20">
        <v>7.53</v>
      </c>
      <c r="G18" s="20">
        <f>593*0.25</f>
        <v>148.25</v>
      </c>
      <c r="H18" s="20">
        <f>21.96*0.25</f>
        <v>5.49</v>
      </c>
      <c r="I18" s="20">
        <f>21.08*0.25</f>
        <v>5.27</v>
      </c>
      <c r="J18" s="21">
        <f>66.14*0.25</f>
        <v>16.535</v>
      </c>
    </row>
    <row r="19" spans="1:10" x14ac:dyDescent="0.25">
      <c r="A19" s="71"/>
      <c r="B19" s="11" t="s">
        <v>13</v>
      </c>
      <c r="C19" s="9" t="s">
        <v>65</v>
      </c>
      <c r="D19" s="59" t="s">
        <v>66</v>
      </c>
      <c r="E19" s="22" t="s">
        <v>64</v>
      </c>
      <c r="F19" s="10">
        <v>23.69</v>
      </c>
      <c r="G19" s="40">
        <f>221*0.36</f>
        <v>79.56</v>
      </c>
      <c r="H19" s="40">
        <f>14.55*0.36</f>
        <v>5.2380000000000004</v>
      </c>
      <c r="I19" s="40">
        <f>16.79*0.36</f>
        <v>6.0443999999999996</v>
      </c>
      <c r="J19" s="46">
        <f>2.89*0.36</f>
        <v>1.0404</v>
      </c>
    </row>
    <row r="20" spans="1:10" x14ac:dyDescent="0.25">
      <c r="A20" s="71"/>
      <c r="B20" s="11" t="s">
        <v>17</v>
      </c>
      <c r="C20" s="9" t="s">
        <v>45</v>
      </c>
      <c r="D20" s="9" t="s">
        <v>46</v>
      </c>
      <c r="E20" s="22">
        <v>100</v>
      </c>
      <c r="F20" s="10">
        <v>10.220000000000001</v>
      </c>
      <c r="G20" s="38">
        <f>1625*0.1</f>
        <v>162.5</v>
      </c>
      <c r="H20" s="38">
        <f>57.32*0.1</f>
        <v>5.7320000000000002</v>
      </c>
      <c r="I20" s="38">
        <f>40.62*0.1</f>
        <v>4.0620000000000003</v>
      </c>
      <c r="J20" s="39">
        <f>257.61*0.1</f>
        <v>25.761000000000003</v>
      </c>
    </row>
    <row r="21" spans="1:10" x14ac:dyDescent="0.25">
      <c r="A21" s="71"/>
      <c r="B21" s="11" t="s">
        <v>18</v>
      </c>
      <c r="C21" s="9" t="s">
        <v>19</v>
      </c>
      <c r="D21" s="9" t="s">
        <v>20</v>
      </c>
      <c r="E21" s="22" t="s">
        <v>32</v>
      </c>
      <c r="F21" s="10">
        <v>2.62</v>
      </c>
      <c r="G21" s="10">
        <v>60</v>
      </c>
      <c r="H21" s="10">
        <v>7.0000000000000007E-2</v>
      </c>
      <c r="I21" s="10">
        <v>0.02</v>
      </c>
      <c r="J21" s="12">
        <v>15</v>
      </c>
    </row>
    <row r="22" spans="1:10" ht="15.75" thickBot="1" x14ac:dyDescent="0.3">
      <c r="A22" s="71"/>
      <c r="B22" s="13" t="s">
        <v>14</v>
      </c>
      <c r="C22" s="14" t="s">
        <v>69</v>
      </c>
      <c r="D22" s="14" t="s">
        <v>31</v>
      </c>
      <c r="E22" s="23">
        <v>26.5</v>
      </c>
      <c r="F22" s="24">
        <v>0.94</v>
      </c>
      <c r="G22" s="24">
        <f>229.7*0.265</f>
        <v>60.8705</v>
      </c>
      <c r="H22" s="15">
        <f>6.7*0.265</f>
        <v>1.7755000000000001</v>
      </c>
      <c r="I22" s="15">
        <f>1.1*0.265</f>
        <v>0.29150000000000004</v>
      </c>
      <c r="J22" s="16">
        <f>48.3*0.265</f>
        <v>12.7995</v>
      </c>
    </row>
    <row r="23" spans="1:10" ht="16.5" thickBot="1" x14ac:dyDescent="0.3">
      <c r="A23" s="72" t="s">
        <v>15</v>
      </c>
      <c r="B23" s="73"/>
      <c r="C23" s="73"/>
      <c r="D23" s="73"/>
      <c r="E23" s="74"/>
      <c r="F23" s="28">
        <f>SUM(F18:F22)</f>
        <v>45</v>
      </c>
      <c r="G23" s="28">
        <f t="shared" ref="G23:J23" si="3">SUM(G18:G22)</f>
        <v>511.18049999999999</v>
      </c>
      <c r="H23" s="28">
        <f t="shared" si="3"/>
        <v>18.305500000000002</v>
      </c>
      <c r="I23" s="28">
        <f t="shared" si="3"/>
        <v>15.687899999999999</v>
      </c>
      <c r="J23" s="28">
        <f t="shared" si="3"/>
        <v>71.135900000000007</v>
      </c>
    </row>
    <row r="24" spans="1:10" x14ac:dyDescent="0.25">
      <c r="A24" s="71" t="s">
        <v>37</v>
      </c>
      <c r="B24" s="26" t="s">
        <v>16</v>
      </c>
      <c r="C24" s="27" t="s">
        <v>62</v>
      </c>
      <c r="D24" s="27" t="s">
        <v>63</v>
      </c>
      <c r="E24" s="19">
        <v>250</v>
      </c>
      <c r="F24" s="20">
        <v>7.53</v>
      </c>
      <c r="G24" s="20">
        <f>593*0.25</f>
        <v>148.25</v>
      </c>
      <c r="H24" s="20">
        <f>21.96*0.25</f>
        <v>5.49</v>
      </c>
      <c r="I24" s="20">
        <f>21.08*0.25</f>
        <v>5.27</v>
      </c>
      <c r="J24" s="21">
        <f>66.14*0.25</f>
        <v>16.535</v>
      </c>
    </row>
    <row r="25" spans="1:10" x14ac:dyDescent="0.25">
      <c r="A25" s="71"/>
      <c r="B25" s="11" t="s">
        <v>13</v>
      </c>
      <c r="C25" s="9" t="s">
        <v>65</v>
      </c>
      <c r="D25" s="59" t="s">
        <v>66</v>
      </c>
      <c r="E25" s="22" t="s">
        <v>44</v>
      </c>
      <c r="F25" s="10">
        <v>39.479999999999997</v>
      </c>
      <c r="G25" s="40">
        <f>221*0.6</f>
        <v>132.6</v>
      </c>
      <c r="H25" s="40">
        <f>14.55*0.6</f>
        <v>8.73</v>
      </c>
      <c r="I25" s="40">
        <f>16.79*0.6</f>
        <v>10.074</v>
      </c>
      <c r="J25" s="46">
        <f>2.89*0.6</f>
        <v>1.734</v>
      </c>
    </row>
    <row r="26" spans="1:10" s="63" customFormat="1" x14ac:dyDescent="0.25">
      <c r="A26" s="71"/>
      <c r="B26" s="11" t="s">
        <v>17</v>
      </c>
      <c r="C26" s="9" t="s">
        <v>45</v>
      </c>
      <c r="D26" s="9" t="s">
        <v>46</v>
      </c>
      <c r="E26" s="22">
        <v>110</v>
      </c>
      <c r="F26" s="10">
        <v>11.24</v>
      </c>
      <c r="G26" s="38">
        <f>1625*0.11</f>
        <v>178.75</v>
      </c>
      <c r="H26" s="38">
        <f>57.32*0.11</f>
        <v>6.3052000000000001</v>
      </c>
      <c r="I26" s="38">
        <f>40.62*0.11</f>
        <v>4.4681999999999995</v>
      </c>
      <c r="J26" s="39">
        <f>257.61*0.11</f>
        <v>28.337100000000003</v>
      </c>
    </row>
    <row r="27" spans="1:10" x14ac:dyDescent="0.25">
      <c r="A27" s="71"/>
      <c r="B27" s="11" t="s">
        <v>18</v>
      </c>
      <c r="C27" s="9" t="s">
        <v>47</v>
      </c>
      <c r="D27" s="9" t="s">
        <v>49</v>
      </c>
      <c r="E27" s="22" t="s">
        <v>48</v>
      </c>
      <c r="F27" s="10">
        <v>5.47</v>
      </c>
      <c r="G27" s="10">
        <v>62</v>
      </c>
      <c r="H27" s="10">
        <v>0.13</v>
      </c>
      <c r="I27" s="10">
        <v>0.02</v>
      </c>
      <c r="J27" s="12">
        <v>16.7</v>
      </c>
    </row>
    <row r="28" spans="1:10" x14ac:dyDescent="0.25">
      <c r="A28" s="71"/>
      <c r="B28" s="11" t="s">
        <v>39</v>
      </c>
      <c r="C28" s="9" t="s">
        <v>38</v>
      </c>
      <c r="D28" s="9" t="s">
        <v>67</v>
      </c>
      <c r="E28" s="22">
        <v>24</v>
      </c>
      <c r="F28" s="10">
        <v>4.6399999999999997</v>
      </c>
      <c r="G28" s="40">
        <f>435*0.24</f>
        <v>104.39999999999999</v>
      </c>
      <c r="H28" s="40">
        <f>7.1*0.24</f>
        <v>1.704</v>
      </c>
      <c r="I28" s="40">
        <f>15.1*0.24</f>
        <v>3.6239999999999997</v>
      </c>
      <c r="J28" s="46">
        <f>67.7*0.24</f>
        <v>16.248000000000001</v>
      </c>
    </row>
    <row r="29" spans="1:10" ht="15.75" thickBot="1" x14ac:dyDescent="0.3">
      <c r="A29" s="71"/>
      <c r="B29" s="53" t="s">
        <v>14</v>
      </c>
      <c r="C29" s="54" t="s">
        <v>69</v>
      </c>
      <c r="D29" s="54" t="s">
        <v>31</v>
      </c>
      <c r="E29" s="55">
        <v>32.5</v>
      </c>
      <c r="F29" s="56">
        <v>1.1399999999999999</v>
      </c>
      <c r="G29" s="56">
        <f>229.7*0.325</f>
        <v>74.652500000000003</v>
      </c>
      <c r="H29" s="57">
        <f>6.7*0.325</f>
        <v>2.1775000000000002</v>
      </c>
      <c r="I29" s="57">
        <f>1.1*0.325</f>
        <v>0.35750000000000004</v>
      </c>
      <c r="J29" s="58">
        <f>48.3*0.325</f>
        <v>15.6975</v>
      </c>
    </row>
    <row r="30" spans="1:10" ht="16.5" thickBot="1" x14ac:dyDescent="0.3">
      <c r="A30" s="72" t="s">
        <v>15</v>
      </c>
      <c r="B30" s="73"/>
      <c r="C30" s="73"/>
      <c r="D30" s="73"/>
      <c r="E30" s="74"/>
      <c r="F30" s="28">
        <f>SUM(F24:F29)</f>
        <v>69.5</v>
      </c>
      <c r="G30" s="28">
        <f>SUM(G24:G29)</f>
        <v>700.65250000000003</v>
      </c>
      <c r="H30" s="28">
        <f>SUM(H24:H29)</f>
        <v>24.536700000000003</v>
      </c>
      <c r="I30" s="28">
        <f>SUM(I24:I29)</f>
        <v>23.813699999999997</v>
      </c>
      <c r="J30" s="28">
        <f>SUM(J24:J29)</f>
        <v>95.25160000000001</v>
      </c>
    </row>
    <row r="32" spans="1:10" ht="15.75" thickBot="1" x14ac:dyDescent="0.3">
      <c r="A32" s="81" t="s">
        <v>25</v>
      </c>
      <c r="B32" s="81"/>
      <c r="C32" s="81"/>
      <c r="D32" s="81"/>
      <c r="E32" s="81"/>
      <c r="F32" s="81"/>
      <c r="G32" s="81"/>
      <c r="H32" s="81"/>
      <c r="I32" s="81"/>
      <c r="J32" s="81"/>
    </row>
    <row r="33" spans="1:10" ht="15.75" x14ac:dyDescent="0.25">
      <c r="A33" s="32"/>
      <c r="B33" s="32"/>
      <c r="C33" s="80" t="s">
        <v>23</v>
      </c>
      <c r="D33" s="80"/>
      <c r="G33" s="82"/>
      <c r="H33" s="82"/>
      <c r="I33" s="82"/>
      <c r="J33" s="82"/>
    </row>
    <row r="34" spans="1:10" x14ac:dyDescent="0.25">
      <c r="A34" s="1"/>
      <c r="B34" s="1"/>
      <c r="C34" s="1"/>
      <c r="D34" s="1"/>
    </row>
    <row r="35" spans="1:10" x14ac:dyDescent="0.25">
      <c r="A35" s="66" t="s">
        <v>24</v>
      </c>
      <c r="B35" s="66"/>
    </row>
    <row r="36" spans="1:10" x14ac:dyDescent="0.25">
      <c r="A36" s="66" t="s">
        <v>26</v>
      </c>
      <c r="B36" s="66"/>
    </row>
    <row r="37" spans="1:10" x14ac:dyDescent="0.25">
      <c r="A37" s="5"/>
    </row>
  </sheetData>
  <mergeCells count="17">
    <mergeCell ref="B1:C1"/>
    <mergeCell ref="G1:J1"/>
    <mergeCell ref="A9:E9"/>
    <mergeCell ref="A10:A13"/>
    <mergeCell ref="A14:E14"/>
    <mergeCell ref="G33:J33"/>
    <mergeCell ref="A3:A8"/>
    <mergeCell ref="A35:B35"/>
    <mergeCell ref="A36:B36"/>
    <mergeCell ref="A15:A16"/>
    <mergeCell ref="A17:E17"/>
    <mergeCell ref="A24:A29"/>
    <mergeCell ref="A30:E30"/>
    <mergeCell ref="A32:J32"/>
    <mergeCell ref="C33:D33"/>
    <mergeCell ref="A23:E23"/>
    <mergeCell ref="A18:A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30.09 1-4 кл</vt:lpstr>
      <vt:lpstr>30.09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2021-09-29T14:18:23Z</dcterms:modified>
</cp:coreProperties>
</file>