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05.10 1-4 кл" sheetId="1" r:id="rId1"/>
    <sheet name="05.10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J12" i="2"/>
  <c r="I12" i="2"/>
  <c r="H12" i="2"/>
  <c r="G12" i="2"/>
  <c r="J16" i="2"/>
  <c r="I16" i="2"/>
  <c r="H16" i="2"/>
  <c r="G16" i="2"/>
  <c r="J27" i="2"/>
  <c r="I27" i="2"/>
  <c r="H27" i="2"/>
  <c r="G27" i="2"/>
  <c r="I29" i="2"/>
  <c r="F29" i="2"/>
  <c r="J28" i="2"/>
  <c r="I28" i="2"/>
  <c r="H28" i="2"/>
  <c r="G28" i="2"/>
  <c r="J25" i="2"/>
  <c r="I25" i="2"/>
  <c r="H25" i="2"/>
  <c r="G25" i="2"/>
  <c r="J24" i="2"/>
  <c r="I24" i="2"/>
  <c r="H24" i="2"/>
  <c r="G24" i="2"/>
  <c r="G29" i="2" s="1"/>
  <c r="J22" i="2"/>
  <c r="I22" i="2"/>
  <c r="H22" i="2"/>
  <c r="G22" i="2"/>
  <c r="J20" i="2"/>
  <c r="I20" i="2"/>
  <c r="H20" i="2"/>
  <c r="G20" i="2"/>
  <c r="J19" i="2"/>
  <c r="I19" i="2"/>
  <c r="H19" i="2"/>
  <c r="G19" i="2"/>
  <c r="J18" i="2"/>
  <c r="I18" i="2"/>
  <c r="H18" i="2"/>
  <c r="G18" i="2"/>
  <c r="J14" i="1"/>
  <c r="I14" i="1"/>
  <c r="H14" i="1"/>
  <c r="G14" i="1"/>
  <c r="J11" i="1"/>
  <c r="I11" i="1"/>
  <c r="H11" i="1"/>
  <c r="G11" i="1"/>
  <c r="G7" i="2"/>
  <c r="G9" i="2" s="1"/>
  <c r="H7" i="2"/>
  <c r="I7" i="2"/>
  <c r="I9" i="2" s="1"/>
  <c r="J7" i="2"/>
  <c r="G12" i="1"/>
  <c r="H12" i="1"/>
  <c r="I12" i="1"/>
  <c r="J12" i="1"/>
  <c r="J21" i="1"/>
  <c r="I21" i="1"/>
  <c r="H21" i="1"/>
  <c r="G21" i="1"/>
  <c r="J18" i="1"/>
  <c r="I18" i="1"/>
  <c r="H18" i="1"/>
  <c r="G18" i="1"/>
  <c r="J8" i="2"/>
  <c r="I8" i="2"/>
  <c r="H8" i="2"/>
  <c r="G8" i="2"/>
  <c r="J5" i="2"/>
  <c r="I5" i="2"/>
  <c r="H5" i="2"/>
  <c r="G5" i="2"/>
  <c r="J4" i="2"/>
  <c r="I4" i="2"/>
  <c r="H4" i="2"/>
  <c r="G4" i="2"/>
  <c r="J3" i="2"/>
  <c r="J9" i="2" s="1"/>
  <c r="I3" i="2"/>
  <c r="H3" i="2"/>
  <c r="G3" i="2"/>
  <c r="H9" i="2"/>
  <c r="F9" i="2"/>
  <c r="G22" i="1"/>
  <c r="H22" i="1"/>
  <c r="I22" i="1"/>
  <c r="J22" i="1"/>
  <c r="F22" i="1"/>
  <c r="J20" i="1"/>
  <c r="I20" i="1"/>
  <c r="H20" i="1"/>
  <c r="G20" i="1"/>
  <c r="H29" i="2" l="1"/>
  <c r="J29" i="2"/>
  <c r="G15" i="1"/>
  <c r="H15" i="1"/>
  <c r="I15" i="1"/>
  <c r="J15" i="1"/>
  <c r="F15" i="1"/>
  <c r="J24" i="1"/>
  <c r="I24" i="1"/>
  <c r="H24" i="1"/>
  <c r="G24" i="1"/>
  <c r="J25" i="1"/>
  <c r="I25" i="1"/>
  <c r="H25" i="1"/>
  <c r="G25" i="1"/>
  <c r="J23" i="1"/>
  <c r="I23" i="1"/>
  <c r="H23" i="1"/>
  <c r="G23" i="1"/>
  <c r="F9" i="1"/>
  <c r="J8" i="1"/>
  <c r="I8" i="1"/>
  <c r="H8" i="1"/>
  <c r="G8" i="1"/>
  <c r="J7" i="1"/>
  <c r="I7" i="1"/>
  <c r="H7" i="1"/>
  <c r="G7" i="1"/>
  <c r="J4" i="1"/>
  <c r="I4" i="1"/>
  <c r="H4" i="1"/>
  <c r="G4" i="1"/>
  <c r="J3" i="1"/>
  <c r="I3" i="1"/>
  <c r="H3" i="1"/>
  <c r="G3" i="1"/>
  <c r="G23" i="2" l="1"/>
  <c r="H23" i="2"/>
  <c r="I23" i="2"/>
  <c r="J23" i="2"/>
  <c r="F23" i="2"/>
  <c r="F17" i="2"/>
  <c r="F14" i="2"/>
  <c r="F26" i="1"/>
  <c r="J10" i="2" l="1"/>
  <c r="I10" i="2"/>
  <c r="I14" i="2" s="1"/>
  <c r="H10" i="2"/>
  <c r="G10" i="2"/>
  <c r="G14" i="2" s="1"/>
  <c r="J26" i="1"/>
  <c r="I26" i="1"/>
  <c r="H26" i="1"/>
  <c r="G26" i="1"/>
  <c r="J17" i="1"/>
  <c r="I17" i="1"/>
  <c r="H17" i="1"/>
  <c r="G17" i="1"/>
  <c r="J16" i="1"/>
  <c r="I16" i="1"/>
  <c r="H16" i="1"/>
  <c r="G16" i="1"/>
  <c r="J10" i="1"/>
  <c r="I10" i="1"/>
  <c r="H10" i="1"/>
  <c r="G10" i="1"/>
  <c r="J5" i="1"/>
  <c r="J9" i="1" s="1"/>
  <c r="I5" i="1"/>
  <c r="I9" i="1" s="1"/>
  <c r="H5" i="1"/>
  <c r="H9" i="1" s="1"/>
  <c r="G5" i="1"/>
  <c r="G9" i="1" s="1"/>
  <c r="H14" i="2" l="1"/>
  <c r="J14" i="2"/>
  <c r="J17" i="2"/>
  <c r="I17" i="2"/>
  <c r="H17" i="2"/>
  <c r="G17" i="2"/>
</calcChain>
</file>

<file path=xl/sharedStrings.xml><?xml version="1.0" encoding="utf-8"?>
<sst xmlns="http://schemas.openxmlformats.org/spreadsheetml/2006/main" count="193" uniqueCount="70">
  <si>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</si>
  <si>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</si>
  <si>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</si>
  <si>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</si>
  <si>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</si>
  <si>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</si>
  <si>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</si>
  <si>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</si>
  <si>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</si>
  <si>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</si>
  <si>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</si>
  <si>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</si>
  <si>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</si>
  <si>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</si>
  <si>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</si>
  <si>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</si>
  <si>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</si>
  <si>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</si>
  <si>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</si>
  <si>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</si>
  <si>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</si>
  <si>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</si>
  <si>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</si>
  <si>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</si>
  <si>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</si>
  <si>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</si>
  <si>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</si>
  <si>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</si>
  <si>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</si>
  <si>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</si>
  <si>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</si>
  <si>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</si>
  <si>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</si>
  <si>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</si>
  <si>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</si>
  <si>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</si>
  <si>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</si>
  <si>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</si>
  <si>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</si>
  <si>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</si>
  <si>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</si>
  <si>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№14-2015г.</t>
  </si>
  <si>
    <t>Масло сливочное (порциями)</t>
  </si>
  <si>
    <t>№321-2015г.</t>
  </si>
  <si>
    <t>Капуста тушёная</t>
  </si>
  <si>
    <t>№82-2015г.</t>
  </si>
  <si>
    <t>Борщ с капустой и картофелем со сметаной и зеленью</t>
  </si>
  <si>
    <t>ТТК №48</t>
  </si>
  <si>
    <t>Филе цыплёнка тушёное</t>
  </si>
  <si>
    <t>№302-2015г.</t>
  </si>
  <si>
    <t>Каша рассыпчатая гречневая</t>
  </si>
  <si>
    <t>35/35</t>
  </si>
  <si>
    <t>Напиток</t>
  </si>
  <si>
    <t>ТТК №89</t>
  </si>
  <si>
    <t>Напиток ягодный (из компотной смеси)</t>
  </si>
  <si>
    <t>ПР</t>
  </si>
  <si>
    <t>200</t>
  </si>
  <si>
    <t>Кондитерское изделие</t>
  </si>
  <si>
    <t>Пряник шоколадный</t>
  </si>
  <si>
    <t>ТТК №26</t>
  </si>
  <si>
    <t>Котлета "Нежная" из цыплят и свинины</t>
  </si>
  <si>
    <t>№424-2015г.</t>
  </si>
  <si>
    <t>Булочка домашняя</t>
  </si>
  <si>
    <t>Сок фруктовый</t>
  </si>
  <si>
    <t>Фрукт</t>
  </si>
  <si>
    <t>№338-2015г.</t>
  </si>
  <si>
    <t>Яблоко свежее</t>
  </si>
  <si>
    <t>Печеье "Курабье"</t>
  </si>
  <si>
    <t>Батон пшеничный</t>
  </si>
  <si>
    <t>22/22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</si>
</sst>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0" borderId="23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2" fontId="2" fillId="0" borderId="30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 wrapText="1"/>
    </xf>
    <xf numFmtId="2" fontId="5" fillId="0" borderId="20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1" fillId="0" borderId="2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workbookViewId="0">
      <selection activeCell="B19" sqref="A19:XFD19"/>
    </sheetView>
  </sheetViews>
  <sheetFormatPr defaultRowHeight="15" x14ac:dyDescent="0.25"/>
  <cols>
    <col min="1" max="1" width="17" style="3" customWidth="1"/>
    <col min="2" max="2" width="16.140625" style="3" customWidth="1"/>
    <col min="3" max="3" width="12.28515625" style="3" customWidth="1"/>
    <col min="4" max="4" width="46.28515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60" t="s">
        <v>22</v>
      </c>
      <c r="C1" s="61"/>
      <c r="D1" s="1" t="s">
        <v>1</v>
      </c>
      <c r="E1" s="2"/>
      <c r="F1" s="1" t="s">
        <v>2</v>
      </c>
      <c r="G1" s="62">
        <v>44474</v>
      </c>
      <c r="H1" s="63"/>
      <c r="I1" s="63"/>
      <c r="J1" s="63"/>
      <c r="K1" s="1"/>
      <c r="L1" s="1"/>
    </row>
    <row r="2" spans="1:12" ht="16.5" thickTop="1" thickBot="1" x14ac:dyDescent="0.3">
      <c r="A2" s="4" t="s">
        <v>3</v>
      </c>
      <c r="B2" s="8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9" t="s">
        <v>12</v>
      </c>
    </row>
    <row r="3" spans="1:12" ht="15.75" thickTop="1" x14ac:dyDescent="0.25">
      <c r="A3" s="52" t="s">
        <v>27</v>
      </c>
      <c r="B3" s="20" t="s">
        <v>31</v>
      </c>
      <c r="C3" s="21" t="s">
        <v>41</v>
      </c>
      <c r="D3" s="21" t="s">
        <v>42</v>
      </c>
      <c r="E3" s="22">
        <v>8</v>
      </c>
      <c r="F3" s="22">
        <v>7.22</v>
      </c>
      <c r="G3" s="23">
        <f>66*0.8</f>
        <v>52.800000000000004</v>
      </c>
      <c r="H3" s="23">
        <f>0.08*0.8</f>
        <v>6.4000000000000001E-2</v>
      </c>
      <c r="I3" s="23">
        <f>7.25*0.8</f>
        <v>5.8000000000000007</v>
      </c>
      <c r="J3" s="24">
        <f>0.13*0.8</f>
        <v>0.10400000000000001</v>
      </c>
    </row>
    <row r="4" spans="1:12" x14ac:dyDescent="0.25">
      <c r="A4" s="53"/>
      <c r="B4" s="13" t="s">
        <v>13</v>
      </c>
      <c r="C4" s="10" t="s">
        <v>59</v>
      </c>
      <c r="D4" s="10" t="s">
        <v>60</v>
      </c>
      <c r="E4" s="25">
        <v>90</v>
      </c>
      <c r="F4" s="12">
        <v>43.26</v>
      </c>
      <c r="G4" s="12">
        <f>155.6/50*90</f>
        <v>280.08</v>
      </c>
      <c r="H4" s="12">
        <f>7/50*90</f>
        <v>12.600000000000001</v>
      </c>
      <c r="I4" s="12">
        <f>11.1/50*90</f>
        <v>19.98</v>
      </c>
      <c r="J4" s="14">
        <f>7/50*90</f>
        <v>12.600000000000001</v>
      </c>
    </row>
    <row r="5" spans="1:12" x14ac:dyDescent="0.25">
      <c r="A5" s="53"/>
      <c r="B5" s="13" t="s">
        <v>17</v>
      </c>
      <c r="C5" s="10" t="s">
        <v>43</v>
      </c>
      <c r="D5" s="10" t="s">
        <v>44</v>
      </c>
      <c r="E5" s="25">
        <v>130</v>
      </c>
      <c r="F5" s="12">
        <v>11.87</v>
      </c>
      <c r="G5" s="12">
        <f>751*0.13</f>
        <v>97.63000000000001</v>
      </c>
      <c r="H5" s="12">
        <f>20.65*0.13</f>
        <v>2.6844999999999999</v>
      </c>
      <c r="I5" s="12">
        <f>32.37*0.13</f>
        <v>4.2081</v>
      </c>
      <c r="J5" s="14">
        <f>94.27*0.13</f>
        <v>12.255100000000001</v>
      </c>
    </row>
    <row r="6" spans="1:12" s="50" customFormat="1" x14ac:dyDescent="0.25">
      <c r="A6" s="53"/>
      <c r="B6" s="13" t="s">
        <v>18</v>
      </c>
      <c r="C6" s="10" t="s">
        <v>19</v>
      </c>
      <c r="D6" s="10" t="s">
        <v>20</v>
      </c>
      <c r="E6" s="25" t="s">
        <v>34</v>
      </c>
      <c r="F6" s="12">
        <v>2.62</v>
      </c>
      <c r="G6" s="12">
        <v>60</v>
      </c>
      <c r="H6" s="12">
        <v>7.0000000000000007E-2</v>
      </c>
      <c r="I6" s="12">
        <v>0.02</v>
      </c>
      <c r="J6" s="14">
        <v>15</v>
      </c>
      <c r="K6"/>
    </row>
    <row r="7" spans="1:12" x14ac:dyDescent="0.25">
      <c r="A7" s="53"/>
      <c r="B7" s="13" t="s">
        <v>21</v>
      </c>
      <c r="C7" s="10" t="s">
        <v>61</v>
      </c>
      <c r="D7" s="10" t="s">
        <v>62</v>
      </c>
      <c r="E7" s="25">
        <v>50</v>
      </c>
      <c r="F7" s="12">
        <v>3.8</v>
      </c>
      <c r="G7" s="12">
        <f>318*0.5</f>
        <v>159</v>
      </c>
      <c r="H7" s="11">
        <f>7.28*0.5</f>
        <v>3.64</v>
      </c>
      <c r="I7" s="11">
        <f>12.52*0.5</f>
        <v>6.26</v>
      </c>
      <c r="J7" s="15">
        <f>43.92*0.5</f>
        <v>21.96</v>
      </c>
    </row>
    <row r="8" spans="1:12" ht="15.75" thickBot="1" x14ac:dyDescent="0.3">
      <c r="A8" s="54"/>
      <c r="B8" s="16" t="s">
        <v>14</v>
      </c>
      <c r="C8" s="17" t="s">
        <v>32</v>
      </c>
      <c r="D8" s="17" t="s">
        <v>33</v>
      </c>
      <c r="E8" s="26">
        <v>20.5</v>
      </c>
      <c r="F8" s="27">
        <v>0.73</v>
      </c>
      <c r="G8" s="27">
        <f>229.7*0.205</f>
        <v>47.088499999999996</v>
      </c>
      <c r="H8" s="18">
        <f>6.7*0.205</f>
        <v>1.3734999999999999</v>
      </c>
      <c r="I8" s="18">
        <f>1.1*0.205</f>
        <v>0.22550000000000001</v>
      </c>
      <c r="J8" s="19">
        <f>48.3*0.205</f>
        <v>9.9014999999999986</v>
      </c>
    </row>
    <row r="9" spans="1:12" ht="16.5" thickBot="1" x14ac:dyDescent="0.3">
      <c r="A9" s="57" t="s">
        <v>15</v>
      </c>
      <c r="B9" s="67"/>
      <c r="C9" s="67"/>
      <c r="D9" s="67"/>
      <c r="E9" s="68"/>
      <c r="F9" s="28">
        <f>SUM(F3:F8)</f>
        <v>69.5</v>
      </c>
      <c r="G9" s="28">
        <f t="shared" ref="G9:J9" si="0">SUM(G3:G8)</f>
        <v>696.59849999999994</v>
      </c>
      <c r="H9" s="28">
        <f t="shared" si="0"/>
        <v>20.432000000000002</v>
      </c>
      <c r="I9" s="28">
        <f t="shared" si="0"/>
        <v>36.493600000000001</v>
      </c>
      <c r="J9" s="28">
        <f t="shared" si="0"/>
        <v>71.820599999999999</v>
      </c>
    </row>
    <row r="10" spans="1:12" ht="30" x14ac:dyDescent="0.25">
      <c r="A10" s="55" t="s">
        <v>28</v>
      </c>
      <c r="B10" s="29" t="s">
        <v>16</v>
      </c>
      <c r="C10" s="30" t="s">
        <v>45</v>
      </c>
      <c r="D10" s="30" t="s">
        <v>46</v>
      </c>
      <c r="E10" s="22" t="s">
        <v>35</v>
      </c>
      <c r="F10" s="23">
        <v>11.85</v>
      </c>
      <c r="G10" s="23">
        <f>415*0.25+162*0.1</f>
        <v>119.95</v>
      </c>
      <c r="H10" s="23">
        <f>7.21*0.25+2.6*0.1</f>
        <v>2.0625</v>
      </c>
      <c r="I10" s="23">
        <f>19.68*0.25+15*0.1</f>
        <v>6.42</v>
      </c>
      <c r="J10" s="24">
        <f>43.73*0.25+3.6*0.1</f>
        <v>11.292499999999999</v>
      </c>
      <c r="K10"/>
    </row>
    <row r="11" spans="1:12" x14ac:dyDescent="0.25">
      <c r="A11" s="56"/>
      <c r="B11" s="13" t="s">
        <v>13</v>
      </c>
      <c r="C11" s="10" t="s">
        <v>47</v>
      </c>
      <c r="D11" s="10" t="s">
        <v>48</v>
      </c>
      <c r="E11" s="25" t="s">
        <v>69</v>
      </c>
      <c r="F11" s="12">
        <v>17.96</v>
      </c>
      <c r="G11" s="37">
        <f>151.2*0.44</f>
        <v>66.527999999999992</v>
      </c>
      <c r="H11" s="37">
        <f>15.6*0.44</f>
        <v>6.8639999999999999</v>
      </c>
      <c r="I11" s="37">
        <f>8.4*0.44</f>
        <v>3.6960000000000002</v>
      </c>
      <c r="J11" s="38">
        <f>3.3*0.44</f>
        <v>1.452</v>
      </c>
      <c r="K11"/>
    </row>
    <row r="12" spans="1:12" x14ac:dyDescent="0.25">
      <c r="A12" s="56"/>
      <c r="B12" s="13" t="s">
        <v>17</v>
      </c>
      <c r="C12" s="10" t="s">
        <v>49</v>
      </c>
      <c r="D12" s="10" t="s">
        <v>50</v>
      </c>
      <c r="E12" s="25">
        <v>110</v>
      </c>
      <c r="F12" s="12">
        <v>11.24</v>
      </c>
      <c r="G12" s="39">
        <f>1625*0.11</f>
        <v>178.75</v>
      </c>
      <c r="H12" s="39">
        <f>57.32*0.11</f>
        <v>6.3052000000000001</v>
      </c>
      <c r="I12" s="39">
        <f>40.62*0.11</f>
        <v>4.4681999999999995</v>
      </c>
      <c r="J12" s="40">
        <f>257.61*0.11</f>
        <v>28.337100000000003</v>
      </c>
      <c r="K12"/>
    </row>
    <row r="13" spans="1:12" x14ac:dyDescent="0.25">
      <c r="A13" s="56"/>
      <c r="B13" s="13" t="s">
        <v>18</v>
      </c>
      <c r="C13" s="10" t="s">
        <v>19</v>
      </c>
      <c r="D13" s="10" t="s">
        <v>20</v>
      </c>
      <c r="E13" s="25" t="s">
        <v>34</v>
      </c>
      <c r="F13" s="12">
        <v>2.62</v>
      </c>
      <c r="G13" s="12">
        <v>60</v>
      </c>
      <c r="H13" s="12">
        <v>7.0000000000000007E-2</v>
      </c>
      <c r="I13" s="12">
        <v>0.02</v>
      </c>
      <c r="J13" s="14">
        <v>15</v>
      </c>
      <c r="K13"/>
    </row>
    <row r="14" spans="1:12" ht="15.75" thickBot="1" x14ac:dyDescent="0.3">
      <c r="A14" s="56"/>
      <c r="B14" s="16" t="s">
        <v>14</v>
      </c>
      <c r="C14" s="17" t="s">
        <v>32</v>
      </c>
      <c r="D14" s="17" t="s">
        <v>33</v>
      </c>
      <c r="E14" s="26">
        <v>38</v>
      </c>
      <c r="F14" s="27">
        <v>1.33</v>
      </c>
      <c r="G14" s="27">
        <f>229.7*0.38</f>
        <v>87.286000000000001</v>
      </c>
      <c r="H14" s="18">
        <f>6.7*0.38</f>
        <v>2.5460000000000003</v>
      </c>
      <c r="I14" s="18">
        <f>1.1*0.38</f>
        <v>0.41800000000000004</v>
      </c>
      <c r="J14" s="19">
        <f>48.3*0.38</f>
        <v>18.353999999999999</v>
      </c>
    </row>
    <row r="15" spans="1:12" ht="16.5" thickBot="1" x14ac:dyDescent="0.3">
      <c r="A15" s="69" t="s">
        <v>15</v>
      </c>
      <c r="B15" s="70"/>
      <c r="C15" s="70"/>
      <c r="D15" s="70"/>
      <c r="E15" s="71"/>
      <c r="F15" s="31">
        <f>SUM(F10:F14)</f>
        <v>45</v>
      </c>
      <c r="G15" s="31">
        <f t="shared" ref="G15:J15" si="1">SUM(G10:G14)</f>
        <v>512.51400000000001</v>
      </c>
      <c r="H15" s="31">
        <f t="shared" si="1"/>
        <v>17.8477</v>
      </c>
      <c r="I15" s="31">
        <f t="shared" si="1"/>
        <v>15.022199999999998</v>
      </c>
      <c r="J15" s="31">
        <f t="shared" si="1"/>
        <v>74.435599999999994</v>
      </c>
    </row>
    <row r="16" spans="1:12" ht="30" x14ac:dyDescent="0.25">
      <c r="A16" s="56" t="s">
        <v>29</v>
      </c>
      <c r="B16" s="29" t="s">
        <v>16</v>
      </c>
      <c r="C16" s="30" t="s">
        <v>45</v>
      </c>
      <c r="D16" s="30" t="s">
        <v>46</v>
      </c>
      <c r="E16" s="22" t="s">
        <v>35</v>
      </c>
      <c r="F16" s="23">
        <v>11.85</v>
      </c>
      <c r="G16" s="23">
        <f>415*0.25+162*0.1</f>
        <v>119.95</v>
      </c>
      <c r="H16" s="23">
        <f>7.21*0.25+2.6*0.1</f>
        <v>2.0625</v>
      </c>
      <c r="I16" s="23">
        <f>19.68*0.25+15*0.1</f>
        <v>6.42</v>
      </c>
      <c r="J16" s="24">
        <f>43.73*0.25+3.6*0.1</f>
        <v>11.292499999999999</v>
      </c>
    </row>
    <row r="17" spans="1:11" x14ac:dyDescent="0.25">
      <c r="A17" s="56"/>
      <c r="B17" s="13" t="s">
        <v>13</v>
      </c>
      <c r="C17" s="10" t="s">
        <v>47</v>
      </c>
      <c r="D17" s="10" t="s">
        <v>48</v>
      </c>
      <c r="E17" s="25" t="s">
        <v>51</v>
      </c>
      <c r="F17" s="12">
        <v>28.57</v>
      </c>
      <c r="G17" s="37">
        <f>151.2*0.7</f>
        <v>105.83999999999999</v>
      </c>
      <c r="H17" s="37">
        <f>15.6*0.7</f>
        <v>10.92</v>
      </c>
      <c r="I17" s="37">
        <f>8.4*0.7</f>
        <v>5.88</v>
      </c>
      <c r="J17" s="38">
        <f>3.3*0.7</f>
        <v>2.3099999999999996</v>
      </c>
      <c r="K17"/>
    </row>
    <row r="18" spans="1:11" s="50" customFormat="1" x14ac:dyDescent="0.25">
      <c r="A18" s="56"/>
      <c r="B18" s="13" t="s">
        <v>17</v>
      </c>
      <c r="C18" s="10" t="s">
        <v>49</v>
      </c>
      <c r="D18" s="10" t="s">
        <v>50</v>
      </c>
      <c r="E18" s="25">
        <v>130</v>
      </c>
      <c r="F18" s="12">
        <v>13.29</v>
      </c>
      <c r="G18" s="39">
        <f>1625*0.13</f>
        <v>211.25</v>
      </c>
      <c r="H18" s="39">
        <f>57.32*0.13</f>
        <v>7.4516</v>
      </c>
      <c r="I18" s="39">
        <f>40.62*0.13</f>
        <v>5.2805999999999997</v>
      </c>
      <c r="J18" s="40">
        <f>257.61*0.13</f>
        <v>33.4893</v>
      </c>
      <c r="K18"/>
    </row>
    <row r="19" spans="1:11" x14ac:dyDescent="0.25">
      <c r="A19" s="56"/>
      <c r="B19" s="13" t="s">
        <v>52</v>
      </c>
      <c r="C19" s="10" t="s">
        <v>53</v>
      </c>
      <c r="D19" s="10" t="s">
        <v>54</v>
      </c>
      <c r="E19" s="25">
        <v>200</v>
      </c>
      <c r="F19" s="12">
        <v>8.74</v>
      </c>
      <c r="G19" s="12">
        <v>111</v>
      </c>
      <c r="H19" s="37">
        <v>0.7</v>
      </c>
      <c r="I19" s="37">
        <v>0</v>
      </c>
      <c r="J19" s="38">
        <v>27</v>
      </c>
      <c r="K19"/>
    </row>
    <row r="20" spans="1:11" ht="30" x14ac:dyDescent="0.25">
      <c r="A20" s="56"/>
      <c r="B20" s="13" t="s">
        <v>57</v>
      </c>
      <c r="C20" s="10" t="s">
        <v>55</v>
      </c>
      <c r="D20" s="10" t="s">
        <v>67</v>
      </c>
      <c r="E20" s="25">
        <v>24</v>
      </c>
      <c r="F20" s="12">
        <v>4.7</v>
      </c>
      <c r="G20" s="12">
        <f>450*0.24</f>
        <v>108</v>
      </c>
      <c r="H20" s="11">
        <f>7.5*0.24</f>
        <v>1.7999999999999998</v>
      </c>
      <c r="I20" s="11">
        <f>16*0.24</f>
        <v>3.84</v>
      </c>
      <c r="J20" s="15">
        <f>66*0.24</f>
        <v>15.84</v>
      </c>
      <c r="K20"/>
    </row>
    <row r="21" spans="1:11" ht="15.75" thickBot="1" x14ac:dyDescent="0.3">
      <c r="A21" s="72"/>
      <c r="B21" s="16" t="s">
        <v>14</v>
      </c>
      <c r="C21" s="17" t="s">
        <v>55</v>
      </c>
      <c r="D21" s="17" t="s">
        <v>68</v>
      </c>
      <c r="E21" s="26">
        <v>20</v>
      </c>
      <c r="F21" s="27">
        <v>2.35</v>
      </c>
      <c r="G21" s="27">
        <f>280*0.2</f>
        <v>56</v>
      </c>
      <c r="H21" s="18">
        <f>8*0.2</f>
        <v>1.6</v>
      </c>
      <c r="I21" s="18">
        <f>3*0.2</f>
        <v>0.60000000000000009</v>
      </c>
      <c r="J21" s="19">
        <f>54*0.2</f>
        <v>10.8</v>
      </c>
      <c r="K21"/>
    </row>
    <row r="22" spans="1:11" ht="16.5" thickBot="1" x14ac:dyDescent="0.3">
      <c r="A22" s="57" t="s">
        <v>15</v>
      </c>
      <c r="B22" s="67"/>
      <c r="C22" s="67"/>
      <c r="D22" s="67"/>
      <c r="E22" s="68"/>
      <c r="F22" s="28">
        <f>SUM(F16:F21)</f>
        <v>69.5</v>
      </c>
      <c r="G22" s="28">
        <f t="shared" ref="G22:J22" si="2">SUM(G16:G21)</f>
        <v>712.04</v>
      </c>
      <c r="H22" s="28">
        <f t="shared" si="2"/>
        <v>24.534100000000002</v>
      </c>
      <c r="I22" s="28">
        <f t="shared" si="2"/>
        <v>22.020600000000002</v>
      </c>
      <c r="J22" s="28">
        <f t="shared" si="2"/>
        <v>100.73180000000001</v>
      </c>
      <c r="K22"/>
    </row>
    <row r="23" spans="1:11" x14ac:dyDescent="0.25">
      <c r="A23" s="55" t="s">
        <v>30</v>
      </c>
      <c r="B23" s="29" t="s">
        <v>52</v>
      </c>
      <c r="C23" s="30" t="s">
        <v>55</v>
      </c>
      <c r="D23" s="30" t="s">
        <v>63</v>
      </c>
      <c r="E23" s="32" t="s">
        <v>56</v>
      </c>
      <c r="F23" s="33">
        <v>14.43</v>
      </c>
      <c r="G23" s="35">
        <f>424*0.2</f>
        <v>84.800000000000011</v>
      </c>
      <c r="H23" s="35">
        <f>5*0.2</f>
        <v>1</v>
      </c>
      <c r="I23" s="35">
        <f>0</f>
        <v>0</v>
      </c>
      <c r="J23" s="36">
        <f>101*0.2</f>
        <v>20.200000000000003</v>
      </c>
      <c r="K23"/>
    </row>
    <row r="24" spans="1:11" s="50" customFormat="1" ht="30" x14ac:dyDescent="0.25">
      <c r="A24" s="56"/>
      <c r="B24" s="13" t="s">
        <v>57</v>
      </c>
      <c r="C24" s="10" t="s">
        <v>55</v>
      </c>
      <c r="D24" s="10" t="s">
        <v>58</v>
      </c>
      <c r="E24" s="25">
        <v>90</v>
      </c>
      <c r="F24" s="12">
        <v>16.54</v>
      </c>
      <c r="G24" s="41">
        <f>350*0.9</f>
        <v>315</v>
      </c>
      <c r="H24" s="41">
        <f>5*0.9</f>
        <v>4.5</v>
      </c>
      <c r="I24" s="41">
        <f>6*0.9</f>
        <v>5.4</v>
      </c>
      <c r="J24" s="49">
        <f>69*0.9</f>
        <v>62.1</v>
      </c>
      <c r="K24"/>
    </row>
    <row r="25" spans="1:11" ht="15.75" thickBot="1" x14ac:dyDescent="0.3">
      <c r="A25" s="56"/>
      <c r="B25" s="16" t="s">
        <v>64</v>
      </c>
      <c r="C25" s="17" t="s">
        <v>65</v>
      </c>
      <c r="D25" s="17" t="s">
        <v>66</v>
      </c>
      <c r="E25" s="26">
        <v>130</v>
      </c>
      <c r="F25" s="27">
        <v>14.03</v>
      </c>
      <c r="G25" s="42">
        <f>47*1.3</f>
        <v>61.1</v>
      </c>
      <c r="H25" s="42">
        <f>0.4*1.3</f>
        <v>0.52</v>
      </c>
      <c r="I25" s="42">
        <f>0.4*1.3</f>
        <v>0.52</v>
      </c>
      <c r="J25" s="43">
        <f>9.8*1.3</f>
        <v>12.740000000000002</v>
      </c>
      <c r="K25"/>
    </row>
    <row r="26" spans="1:11" ht="16.5" thickBot="1" x14ac:dyDescent="0.3">
      <c r="A26" s="57" t="s">
        <v>15</v>
      </c>
      <c r="B26" s="58"/>
      <c r="C26" s="58"/>
      <c r="D26" s="58"/>
      <c r="E26" s="59"/>
      <c r="F26" s="5">
        <f>SUM(F23:F25)</f>
        <v>45</v>
      </c>
      <c r="G26" s="5">
        <f t="shared" ref="G26:J26" si="3">SUM(G23:G25)</f>
        <v>460.90000000000003</v>
      </c>
      <c r="H26" s="5">
        <f t="shared" si="3"/>
        <v>6.02</v>
      </c>
      <c r="I26" s="5">
        <f t="shared" si="3"/>
        <v>5.92</v>
      </c>
      <c r="J26" s="5">
        <f t="shared" si="3"/>
        <v>95.04000000000002</v>
      </c>
      <c r="K26"/>
    </row>
    <row r="28" spans="1:11" ht="15.75" thickBot="1" x14ac:dyDescent="0.3">
      <c r="A28" s="65" t="s">
        <v>25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1" ht="15.75" x14ac:dyDescent="0.25">
      <c r="A29" s="34"/>
      <c r="B29" s="34"/>
      <c r="C29" s="64" t="s">
        <v>23</v>
      </c>
      <c r="D29" s="64"/>
      <c r="G29" s="66"/>
      <c r="H29" s="66"/>
      <c r="I29" s="66"/>
      <c r="J29" s="66"/>
    </row>
    <row r="30" spans="1:11" x14ac:dyDescent="0.25">
      <c r="A30" s="1"/>
      <c r="B30" s="1"/>
      <c r="C30" s="1"/>
      <c r="D30" s="1"/>
    </row>
    <row r="31" spans="1:11" x14ac:dyDescent="0.25">
      <c r="A31" s="51" t="s">
        <v>24</v>
      </c>
      <c r="B31" s="51"/>
    </row>
    <row r="32" spans="1:11" x14ac:dyDescent="0.25">
      <c r="A32" s="51" t="s">
        <v>26</v>
      </c>
      <c r="B32" s="51"/>
    </row>
    <row r="33" spans="1:1" x14ac:dyDescent="0.25">
      <c r="A33" s="6"/>
    </row>
  </sheetData>
  <mergeCells count="15">
    <mergeCell ref="B1:C1"/>
    <mergeCell ref="G1:J1"/>
    <mergeCell ref="C29:D29"/>
    <mergeCell ref="A28:J28"/>
    <mergeCell ref="G29:J29"/>
    <mergeCell ref="A9:E9"/>
    <mergeCell ref="A10:A14"/>
    <mergeCell ref="A15:E15"/>
    <mergeCell ref="A16:A21"/>
    <mergeCell ref="A22:E22"/>
    <mergeCell ref="A31:B31"/>
    <mergeCell ref="A32:B32"/>
    <mergeCell ref="A3:A8"/>
    <mergeCell ref="A23:A25"/>
    <mergeCell ref="A26:E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9" workbookViewId="0">
      <selection activeCell="J14" sqref="J14"/>
    </sheetView>
  </sheetViews>
  <sheetFormatPr defaultRowHeight="15" x14ac:dyDescent="0.25"/>
  <cols>
    <col min="1" max="1" width="25.7109375" style="3" customWidth="1"/>
    <col min="2" max="2" width="18" style="3" customWidth="1"/>
    <col min="3" max="3" width="12.28515625" style="3" customWidth="1"/>
    <col min="4" max="4" width="44.140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74" t="s">
        <v>22</v>
      </c>
      <c r="C1" s="75"/>
      <c r="D1" s="1" t="s">
        <v>1</v>
      </c>
      <c r="E1" s="45"/>
      <c r="F1" s="1" t="s">
        <v>2</v>
      </c>
      <c r="G1" s="76">
        <v>44474</v>
      </c>
      <c r="H1" s="77"/>
      <c r="I1" s="77"/>
      <c r="J1" s="77"/>
      <c r="K1" s="1"/>
      <c r="L1" s="1"/>
    </row>
    <row r="2" spans="1:12" ht="16.5" thickTop="1" thickBot="1" x14ac:dyDescent="0.3">
      <c r="A2" s="44" t="s">
        <v>3</v>
      </c>
      <c r="B2" s="46" t="s">
        <v>4</v>
      </c>
      <c r="C2" s="47" t="s">
        <v>5</v>
      </c>
      <c r="D2" s="47" t="s">
        <v>6</v>
      </c>
      <c r="E2" s="47" t="s">
        <v>7</v>
      </c>
      <c r="F2" s="47" t="s">
        <v>8</v>
      </c>
      <c r="G2" s="47" t="s">
        <v>9</v>
      </c>
      <c r="H2" s="47" t="s">
        <v>10</v>
      </c>
      <c r="I2" s="47" t="s">
        <v>11</v>
      </c>
      <c r="J2" s="48" t="s">
        <v>12</v>
      </c>
    </row>
    <row r="3" spans="1:12" ht="15.75" thickTop="1" x14ac:dyDescent="0.25">
      <c r="A3" s="52" t="s">
        <v>36</v>
      </c>
      <c r="B3" s="20" t="s">
        <v>31</v>
      </c>
      <c r="C3" s="21" t="s">
        <v>41</v>
      </c>
      <c r="D3" s="21" t="s">
        <v>42</v>
      </c>
      <c r="E3" s="22">
        <v>8</v>
      </c>
      <c r="F3" s="22">
        <v>7.22</v>
      </c>
      <c r="G3" s="23">
        <f>66*0.8</f>
        <v>52.800000000000004</v>
      </c>
      <c r="H3" s="23">
        <f>0.08*0.8</f>
        <v>6.4000000000000001E-2</v>
      </c>
      <c r="I3" s="23">
        <f>7.25*0.8</f>
        <v>5.8000000000000007</v>
      </c>
      <c r="J3" s="24">
        <f>0.13*0.8</f>
        <v>0.10400000000000001</v>
      </c>
    </row>
    <row r="4" spans="1:12" s="50" customFormat="1" x14ac:dyDescent="0.25">
      <c r="A4" s="53"/>
      <c r="B4" s="13" t="s">
        <v>13</v>
      </c>
      <c r="C4" s="10" t="s">
        <v>59</v>
      </c>
      <c r="D4" s="10" t="s">
        <v>60</v>
      </c>
      <c r="E4" s="25">
        <v>90</v>
      </c>
      <c r="F4" s="12">
        <v>43.26</v>
      </c>
      <c r="G4" s="12">
        <f>155.6/50*90</f>
        <v>280.08</v>
      </c>
      <c r="H4" s="12">
        <f>7/50*90</f>
        <v>12.600000000000001</v>
      </c>
      <c r="I4" s="12">
        <f>11.1/50*90</f>
        <v>19.98</v>
      </c>
      <c r="J4" s="14">
        <f>7/50*90</f>
        <v>12.600000000000001</v>
      </c>
    </row>
    <row r="5" spans="1:12" x14ac:dyDescent="0.25">
      <c r="A5" s="53"/>
      <c r="B5" s="13" t="s">
        <v>17</v>
      </c>
      <c r="C5" s="10" t="s">
        <v>43</v>
      </c>
      <c r="D5" s="10" t="s">
        <v>44</v>
      </c>
      <c r="E5" s="25">
        <v>130</v>
      </c>
      <c r="F5" s="12">
        <v>11.87</v>
      </c>
      <c r="G5" s="12">
        <f>751*0.13</f>
        <v>97.63000000000001</v>
      </c>
      <c r="H5" s="12">
        <f>20.65*0.13</f>
        <v>2.6844999999999999</v>
      </c>
      <c r="I5" s="12">
        <f>32.37*0.13</f>
        <v>4.2081</v>
      </c>
      <c r="J5" s="14">
        <f>94.27*0.13</f>
        <v>12.255100000000001</v>
      </c>
    </row>
    <row r="6" spans="1:12" x14ac:dyDescent="0.25">
      <c r="A6" s="53"/>
      <c r="B6" s="13" t="s">
        <v>18</v>
      </c>
      <c r="C6" s="10" t="s">
        <v>19</v>
      </c>
      <c r="D6" s="10" t="s">
        <v>20</v>
      </c>
      <c r="E6" s="25" t="s">
        <v>34</v>
      </c>
      <c r="F6" s="12">
        <v>2.62</v>
      </c>
      <c r="G6" s="12">
        <v>60</v>
      </c>
      <c r="H6" s="12">
        <v>7.0000000000000007E-2</v>
      </c>
      <c r="I6" s="12">
        <v>0.02</v>
      </c>
      <c r="J6" s="14">
        <v>15</v>
      </c>
    </row>
    <row r="7" spans="1:12" x14ac:dyDescent="0.25">
      <c r="A7" s="53"/>
      <c r="B7" s="13" t="s">
        <v>21</v>
      </c>
      <c r="C7" s="10" t="s">
        <v>61</v>
      </c>
      <c r="D7" s="10" t="s">
        <v>62</v>
      </c>
      <c r="E7" s="25">
        <v>50</v>
      </c>
      <c r="F7" s="12">
        <v>3.8</v>
      </c>
      <c r="G7" s="12">
        <f>318*0.5</f>
        <v>159</v>
      </c>
      <c r="H7" s="11">
        <f>7.28*0.5</f>
        <v>3.64</v>
      </c>
      <c r="I7" s="11">
        <f>12.52*0.5</f>
        <v>6.26</v>
      </c>
      <c r="J7" s="15">
        <f>43.92*0.5</f>
        <v>21.96</v>
      </c>
    </row>
    <row r="8" spans="1:12" ht="15.75" thickBot="1" x14ac:dyDescent="0.3">
      <c r="A8" s="54"/>
      <c r="B8" s="16" t="s">
        <v>14</v>
      </c>
      <c r="C8" s="17" t="s">
        <v>32</v>
      </c>
      <c r="D8" s="17" t="s">
        <v>33</v>
      </c>
      <c r="E8" s="26">
        <v>20.5</v>
      </c>
      <c r="F8" s="27">
        <v>0.73</v>
      </c>
      <c r="G8" s="27">
        <f>229.7*0.205</f>
        <v>47.088499999999996</v>
      </c>
      <c r="H8" s="18">
        <f>6.7*0.205</f>
        <v>1.3734999999999999</v>
      </c>
      <c r="I8" s="18">
        <f>1.1*0.205</f>
        <v>0.22550000000000001</v>
      </c>
      <c r="J8" s="19">
        <f>48.3*0.205</f>
        <v>9.9014999999999986</v>
      </c>
    </row>
    <row r="9" spans="1:12" ht="16.5" thickBot="1" x14ac:dyDescent="0.3">
      <c r="A9" s="57" t="s">
        <v>15</v>
      </c>
      <c r="B9" s="67"/>
      <c r="C9" s="67"/>
      <c r="D9" s="67"/>
      <c r="E9" s="68"/>
      <c r="F9" s="28">
        <f>SUM(F3:F8)</f>
        <v>69.5</v>
      </c>
      <c r="G9" s="28">
        <f t="shared" ref="G9:J9" si="0">SUM(G3:G8)</f>
        <v>696.59849999999994</v>
      </c>
      <c r="H9" s="28">
        <f t="shared" si="0"/>
        <v>20.432000000000002</v>
      </c>
      <c r="I9" s="28">
        <f t="shared" si="0"/>
        <v>36.493600000000001</v>
      </c>
      <c r="J9" s="28">
        <f t="shared" si="0"/>
        <v>71.820599999999999</v>
      </c>
    </row>
    <row r="10" spans="1:12" ht="15.75" thickTop="1" x14ac:dyDescent="0.25">
      <c r="A10" s="52" t="s">
        <v>37</v>
      </c>
      <c r="B10" s="29" t="s">
        <v>17</v>
      </c>
      <c r="C10" s="30" t="s">
        <v>43</v>
      </c>
      <c r="D10" s="30" t="s">
        <v>44</v>
      </c>
      <c r="E10" s="22">
        <v>150</v>
      </c>
      <c r="F10" s="23">
        <v>13.7</v>
      </c>
      <c r="G10" s="23">
        <f>751*0.15</f>
        <v>112.64999999999999</v>
      </c>
      <c r="H10" s="23">
        <f>20.65*0.15</f>
        <v>3.0974999999999997</v>
      </c>
      <c r="I10" s="23">
        <f>32.37*0.15</f>
        <v>4.8554999999999993</v>
      </c>
      <c r="J10" s="24">
        <f>94.27*0.15</f>
        <v>14.140499999999999</v>
      </c>
    </row>
    <row r="11" spans="1:12" s="50" customFormat="1" x14ac:dyDescent="0.25">
      <c r="A11" s="53"/>
      <c r="B11" s="13" t="s">
        <v>52</v>
      </c>
      <c r="C11" s="10" t="s">
        <v>53</v>
      </c>
      <c r="D11" s="10" t="s">
        <v>54</v>
      </c>
      <c r="E11" s="25">
        <v>200</v>
      </c>
      <c r="F11" s="12">
        <v>8.74</v>
      </c>
      <c r="G11" s="12">
        <v>111</v>
      </c>
      <c r="H11" s="37">
        <v>0.7</v>
      </c>
      <c r="I11" s="37">
        <v>0</v>
      </c>
      <c r="J11" s="38">
        <v>27</v>
      </c>
      <c r="K11"/>
    </row>
    <row r="12" spans="1:12" s="50" customFormat="1" x14ac:dyDescent="0.25">
      <c r="A12" s="53"/>
      <c r="B12" s="13" t="s">
        <v>21</v>
      </c>
      <c r="C12" s="10" t="s">
        <v>61</v>
      </c>
      <c r="D12" s="10" t="s">
        <v>62</v>
      </c>
      <c r="E12" s="25">
        <v>50</v>
      </c>
      <c r="F12" s="12">
        <v>3.8</v>
      </c>
      <c r="G12" s="12">
        <f>318*0.5</f>
        <v>159</v>
      </c>
      <c r="H12" s="11">
        <f>7.28*0.5</f>
        <v>3.64</v>
      </c>
      <c r="I12" s="11">
        <f>12.52*0.5</f>
        <v>6.26</v>
      </c>
      <c r="J12" s="15">
        <f>43.92*0.5</f>
        <v>21.96</v>
      </c>
    </row>
    <row r="13" spans="1:12" ht="15.75" thickBot="1" x14ac:dyDescent="0.3">
      <c r="A13" s="53"/>
      <c r="B13" s="16" t="s">
        <v>14</v>
      </c>
      <c r="C13" s="17" t="s">
        <v>32</v>
      </c>
      <c r="D13" s="17" t="s">
        <v>33</v>
      </c>
      <c r="E13" s="26">
        <v>21.5</v>
      </c>
      <c r="F13" s="27">
        <v>0.76</v>
      </c>
      <c r="G13" s="27">
        <f>229.7*0.215</f>
        <v>49.385499999999993</v>
      </c>
      <c r="H13" s="18">
        <f>6.7*0.215</f>
        <v>1.4405000000000001</v>
      </c>
      <c r="I13" s="18">
        <f>1.1*0.215</f>
        <v>0.23650000000000002</v>
      </c>
      <c r="J13" s="19">
        <f>48.3*0.215</f>
        <v>10.384499999999999</v>
      </c>
    </row>
    <row r="14" spans="1:12" ht="16.5" thickBot="1" x14ac:dyDescent="0.3">
      <c r="A14" s="57" t="s">
        <v>15</v>
      </c>
      <c r="B14" s="67"/>
      <c r="C14" s="67"/>
      <c r="D14" s="67"/>
      <c r="E14" s="68"/>
      <c r="F14" s="28">
        <f>SUM(F10:F13)</f>
        <v>27</v>
      </c>
      <c r="G14" s="28">
        <f t="shared" ref="G14:J14" si="1">SUM(G10:G13)</f>
        <v>432.03549999999996</v>
      </c>
      <c r="H14" s="28">
        <f t="shared" si="1"/>
        <v>8.8780000000000001</v>
      </c>
      <c r="I14" s="28">
        <f t="shared" si="1"/>
        <v>11.351999999999999</v>
      </c>
      <c r="J14" s="28">
        <f t="shared" si="1"/>
        <v>73.484999999999999</v>
      </c>
    </row>
    <row r="15" spans="1:12" s="50" customFormat="1" ht="15.75" thickTop="1" x14ac:dyDescent="0.25">
      <c r="A15" s="52" t="s">
        <v>39</v>
      </c>
      <c r="B15" s="29" t="s">
        <v>18</v>
      </c>
      <c r="C15" s="30" t="s">
        <v>19</v>
      </c>
      <c r="D15" s="30" t="s">
        <v>20</v>
      </c>
      <c r="E15" s="22" t="s">
        <v>34</v>
      </c>
      <c r="F15" s="23">
        <v>2.62</v>
      </c>
      <c r="G15" s="23">
        <v>60</v>
      </c>
      <c r="H15" s="23">
        <v>7.0000000000000007E-2</v>
      </c>
      <c r="I15" s="23">
        <v>0.02</v>
      </c>
      <c r="J15" s="24">
        <v>15</v>
      </c>
    </row>
    <row r="16" spans="1:12" s="50" customFormat="1" ht="30.75" thickBot="1" x14ac:dyDescent="0.3">
      <c r="A16" s="53"/>
      <c r="B16" s="16" t="s">
        <v>57</v>
      </c>
      <c r="C16" s="17" t="s">
        <v>55</v>
      </c>
      <c r="D16" s="17" t="s">
        <v>67</v>
      </c>
      <c r="E16" s="26">
        <v>22.4</v>
      </c>
      <c r="F16" s="27">
        <v>4.38</v>
      </c>
      <c r="G16" s="27">
        <f>450*0.224</f>
        <v>100.8</v>
      </c>
      <c r="H16" s="18">
        <f>7.5*0.224</f>
        <v>1.68</v>
      </c>
      <c r="I16" s="18">
        <f>16*0.224</f>
        <v>3.5840000000000001</v>
      </c>
      <c r="J16" s="19">
        <f>66*0.224</f>
        <v>14.784000000000001</v>
      </c>
      <c r="K16"/>
    </row>
    <row r="17" spans="1:11" ht="16.5" thickBot="1" x14ac:dyDescent="0.3">
      <c r="A17" s="57" t="s">
        <v>15</v>
      </c>
      <c r="B17" s="67"/>
      <c r="C17" s="67"/>
      <c r="D17" s="67"/>
      <c r="E17" s="68"/>
      <c r="F17" s="28">
        <f>SUM(F15:F16)</f>
        <v>7</v>
      </c>
      <c r="G17" s="28">
        <f t="shared" ref="G17:J17" si="2">SUM(G15:G16)</f>
        <v>160.80000000000001</v>
      </c>
      <c r="H17" s="28">
        <f t="shared" si="2"/>
        <v>1.75</v>
      </c>
      <c r="I17" s="28">
        <f t="shared" si="2"/>
        <v>3.6040000000000001</v>
      </c>
      <c r="J17" s="28">
        <f t="shared" si="2"/>
        <v>29.783999999999999</v>
      </c>
    </row>
    <row r="18" spans="1:11" ht="30" x14ac:dyDescent="0.25">
      <c r="A18" s="55" t="s">
        <v>38</v>
      </c>
      <c r="B18" s="29" t="s">
        <v>16</v>
      </c>
      <c r="C18" s="30" t="s">
        <v>45</v>
      </c>
      <c r="D18" s="30" t="s">
        <v>46</v>
      </c>
      <c r="E18" s="22" t="s">
        <v>35</v>
      </c>
      <c r="F18" s="23">
        <v>11.85</v>
      </c>
      <c r="G18" s="23">
        <f>415*0.25+162*0.1</f>
        <v>119.95</v>
      </c>
      <c r="H18" s="23">
        <f>7.21*0.25+2.6*0.1</f>
        <v>2.0625</v>
      </c>
      <c r="I18" s="23">
        <f>19.68*0.25+15*0.1</f>
        <v>6.42</v>
      </c>
      <c r="J18" s="24">
        <f>43.73*0.25+3.6*0.1</f>
        <v>11.292499999999999</v>
      </c>
    </row>
    <row r="19" spans="1:11" x14ac:dyDescent="0.25">
      <c r="A19" s="56"/>
      <c r="B19" s="13" t="s">
        <v>13</v>
      </c>
      <c r="C19" s="10" t="s">
        <v>47</v>
      </c>
      <c r="D19" s="10" t="s">
        <v>48</v>
      </c>
      <c r="E19" s="25" t="s">
        <v>69</v>
      </c>
      <c r="F19" s="12">
        <v>17.96</v>
      </c>
      <c r="G19" s="37">
        <f>151.2*0.44</f>
        <v>66.527999999999992</v>
      </c>
      <c r="H19" s="37">
        <f>15.6*0.44</f>
        <v>6.8639999999999999</v>
      </c>
      <c r="I19" s="37">
        <f>8.4*0.44</f>
        <v>3.6960000000000002</v>
      </c>
      <c r="J19" s="38">
        <f>3.3*0.44</f>
        <v>1.452</v>
      </c>
    </row>
    <row r="20" spans="1:11" x14ac:dyDescent="0.25">
      <c r="A20" s="56"/>
      <c r="B20" s="13" t="s">
        <v>17</v>
      </c>
      <c r="C20" s="10" t="s">
        <v>49</v>
      </c>
      <c r="D20" s="10" t="s">
        <v>50</v>
      </c>
      <c r="E20" s="25">
        <v>110</v>
      </c>
      <c r="F20" s="12">
        <v>11.24</v>
      </c>
      <c r="G20" s="39">
        <f>1625*0.11</f>
        <v>178.75</v>
      </c>
      <c r="H20" s="39">
        <f>57.32*0.11</f>
        <v>6.3052000000000001</v>
      </c>
      <c r="I20" s="39">
        <f>40.62*0.11</f>
        <v>4.4681999999999995</v>
      </c>
      <c r="J20" s="40">
        <f>257.61*0.11</f>
        <v>28.337100000000003</v>
      </c>
    </row>
    <row r="21" spans="1:11" x14ac:dyDescent="0.25">
      <c r="A21" s="56"/>
      <c r="B21" s="13" t="s">
        <v>18</v>
      </c>
      <c r="C21" s="10" t="s">
        <v>19</v>
      </c>
      <c r="D21" s="10" t="s">
        <v>20</v>
      </c>
      <c r="E21" s="25" t="s">
        <v>34</v>
      </c>
      <c r="F21" s="12">
        <v>2.62</v>
      </c>
      <c r="G21" s="12">
        <v>60</v>
      </c>
      <c r="H21" s="12">
        <v>7.0000000000000007E-2</v>
      </c>
      <c r="I21" s="12">
        <v>0.02</v>
      </c>
      <c r="J21" s="14">
        <v>15</v>
      </c>
    </row>
    <row r="22" spans="1:11" ht="15.75" thickBot="1" x14ac:dyDescent="0.3">
      <c r="A22" s="56"/>
      <c r="B22" s="16" t="s">
        <v>14</v>
      </c>
      <c r="C22" s="17" t="s">
        <v>32</v>
      </c>
      <c r="D22" s="17" t="s">
        <v>33</v>
      </c>
      <c r="E22" s="26">
        <v>38</v>
      </c>
      <c r="F22" s="27">
        <v>1.33</v>
      </c>
      <c r="G22" s="27">
        <f>229.7*0.38</f>
        <v>87.286000000000001</v>
      </c>
      <c r="H22" s="18">
        <f>6.7*0.38</f>
        <v>2.5460000000000003</v>
      </c>
      <c r="I22" s="18">
        <f>1.1*0.38</f>
        <v>0.41800000000000004</v>
      </c>
      <c r="J22" s="19">
        <f>48.3*0.38</f>
        <v>18.353999999999999</v>
      </c>
    </row>
    <row r="23" spans="1:11" ht="16.5" thickBot="1" x14ac:dyDescent="0.3">
      <c r="A23" s="69" t="s">
        <v>15</v>
      </c>
      <c r="B23" s="70"/>
      <c r="C23" s="70"/>
      <c r="D23" s="70"/>
      <c r="E23" s="71"/>
      <c r="F23" s="31">
        <f>SUM(F18:F22)</f>
        <v>45</v>
      </c>
      <c r="G23" s="31">
        <f t="shared" ref="G23:J23" si="3">SUM(G18:G22)</f>
        <v>512.51400000000001</v>
      </c>
      <c r="H23" s="31">
        <f t="shared" si="3"/>
        <v>17.8477</v>
      </c>
      <c r="I23" s="31">
        <f t="shared" si="3"/>
        <v>15.022199999999998</v>
      </c>
      <c r="J23" s="31">
        <f t="shared" si="3"/>
        <v>74.435599999999994</v>
      </c>
    </row>
    <row r="24" spans="1:11" x14ac:dyDescent="0.25">
      <c r="A24" s="73" t="s">
        <v>40</v>
      </c>
      <c r="B24" s="13" t="s">
        <v>13</v>
      </c>
      <c r="C24" s="10" t="s">
        <v>47</v>
      </c>
      <c r="D24" s="10" t="s">
        <v>48</v>
      </c>
      <c r="E24" s="25" t="s">
        <v>51</v>
      </c>
      <c r="F24" s="12">
        <v>28.57</v>
      </c>
      <c r="G24" s="37">
        <f>151.2*0.7</f>
        <v>105.83999999999999</v>
      </c>
      <c r="H24" s="37">
        <f>15.6*0.7</f>
        <v>10.92</v>
      </c>
      <c r="I24" s="37">
        <f>8.4*0.7</f>
        <v>5.88</v>
      </c>
      <c r="J24" s="38">
        <f>3.3*0.7</f>
        <v>2.3099999999999996</v>
      </c>
    </row>
    <row r="25" spans="1:11" x14ac:dyDescent="0.25">
      <c r="A25" s="73"/>
      <c r="B25" s="13" t="s">
        <v>17</v>
      </c>
      <c r="C25" s="10" t="s">
        <v>49</v>
      </c>
      <c r="D25" s="10" t="s">
        <v>50</v>
      </c>
      <c r="E25" s="25">
        <v>130</v>
      </c>
      <c r="F25" s="12">
        <v>13.29</v>
      </c>
      <c r="G25" s="39">
        <f>1625*0.13</f>
        <v>211.25</v>
      </c>
      <c r="H25" s="39">
        <f>57.32*0.13</f>
        <v>7.4516</v>
      </c>
      <c r="I25" s="39">
        <f>40.62*0.13</f>
        <v>5.2805999999999997</v>
      </c>
      <c r="J25" s="40">
        <f>257.61*0.13</f>
        <v>33.4893</v>
      </c>
    </row>
    <row r="26" spans="1:11" x14ac:dyDescent="0.25">
      <c r="A26" s="73"/>
      <c r="B26" s="13" t="s">
        <v>52</v>
      </c>
      <c r="C26" s="10" t="s">
        <v>53</v>
      </c>
      <c r="D26" s="10" t="s">
        <v>54</v>
      </c>
      <c r="E26" s="25">
        <v>200</v>
      </c>
      <c r="F26" s="12">
        <v>8.74</v>
      </c>
      <c r="G26" s="12">
        <v>111</v>
      </c>
      <c r="H26" s="37">
        <v>0.7</v>
      </c>
      <c r="I26" s="37">
        <v>0</v>
      </c>
      <c r="J26" s="38">
        <v>27</v>
      </c>
    </row>
    <row r="27" spans="1:11" s="50" customFormat="1" ht="30" x14ac:dyDescent="0.25">
      <c r="A27" s="73"/>
      <c r="B27" s="13" t="s">
        <v>57</v>
      </c>
      <c r="C27" s="10" t="s">
        <v>55</v>
      </c>
      <c r="D27" s="10" t="s">
        <v>58</v>
      </c>
      <c r="E27" s="25">
        <v>90</v>
      </c>
      <c r="F27" s="12">
        <v>16.53</v>
      </c>
      <c r="G27" s="41">
        <f>350*0.9</f>
        <v>315</v>
      </c>
      <c r="H27" s="41">
        <f>5*0.9</f>
        <v>4.5</v>
      </c>
      <c r="I27" s="41">
        <f>6*0.9</f>
        <v>5.4</v>
      </c>
      <c r="J27" s="49">
        <f>69*0.9</f>
        <v>62.1</v>
      </c>
      <c r="K27"/>
    </row>
    <row r="28" spans="1:11" ht="15.75" thickBot="1" x14ac:dyDescent="0.3">
      <c r="A28" s="73"/>
      <c r="B28" s="16" t="s">
        <v>14</v>
      </c>
      <c r="C28" s="17" t="s">
        <v>55</v>
      </c>
      <c r="D28" s="17" t="s">
        <v>68</v>
      </c>
      <c r="E28" s="26">
        <v>20</v>
      </c>
      <c r="F28" s="27">
        <v>2.37</v>
      </c>
      <c r="G28" s="27">
        <f>280*0.2</f>
        <v>56</v>
      </c>
      <c r="H28" s="18">
        <f>8*0.2</f>
        <v>1.6</v>
      </c>
      <c r="I28" s="18">
        <f>3*0.2</f>
        <v>0.60000000000000009</v>
      </c>
      <c r="J28" s="19">
        <f>54*0.2</f>
        <v>10.8</v>
      </c>
    </row>
    <row r="29" spans="1:11" ht="16.5" thickBot="1" x14ac:dyDescent="0.3">
      <c r="A29" s="69" t="s">
        <v>15</v>
      </c>
      <c r="B29" s="70"/>
      <c r="C29" s="70"/>
      <c r="D29" s="70"/>
      <c r="E29" s="71"/>
      <c r="F29" s="31">
        <f>SUM(F24:F28)</f>
        <v>69.5</v>
      </c>
      <c r="G29" s="31">
        <f>SUM(G24:G28)</f>
        <v>799.08999999999992</v>
      </c>
      <c r="H29" s="31">
        <f>SUM(H24:H28)</f>
        <v>25.171600000000002</v>
      </c>
      <c r="I29" s="31">
        <f>SUM(I24:I28)</f>
        <v>17.160600000000002</v>
      </c>
      <c r="J29" s="31">
        <f>SUM(J24:J28)</f>
        <v>135.69930000000002</v>
      </c>
    </row>
    <row r="31" spans="1:11" ht="15.75" thickBot="1" x14ac:dyDescent="0.3">
      <c r="A31" s="65" t="s">
        <v>25</v>
      </c>
      <c r="B31" s="65"/>
      <c r="C31" s="65"/>
      <c r="D31" s="65"/>
      <c r="E31" s="65"/>
      <c r="F31" s="65"/>
      <c r="G31" s="65"/>
      <c r="H31" s="65"/>
      <c r="I31" s="65"/>
      <c r="J31" s="65"/>
    </row>
    <row r="32" spans="1:11" ht="15.75" x14ac:dyDescent="0.25">
      <c r="A32" s="34"/>
      <c r="B32" s="34"/>
      <c r="C32" s="64" t="s">
        <v>23</v>
      </c>
      <c r="D32" s="64"/>
      <c r="G32" s="66"/>
      <c r="H32" s="66"/>
      <c r="I32" s="66"/>
      <c r="J32" s="66"/>
    </row>
    <row r="33" spans="1:4" x14ac:dyDescent="0.25">
      <c r="A33" s="1"/>
      <c r="B33" s="1"/>
      <c r="C33" s="1"/>
      <c r="D33" s="1"/>
    </row>
    <row r="34" spans="1:4" x14ac:dyDescent="0.25">
      <c r="A34" s="51" t="s">
        <v>24</v>
      </c>
      <c r="B34" s="51"/>
    </row>
    <row r="35" spans="1:4" x14ac:dyDescent="0.25">
      <c r="A35" s="51" t="s">
        <v>26</v>
      </c>
      <c r="B35" s="51"/>
    </row>
    <row r="36" spans="1:4" x14ac:dyDescent="0.25">
      <c r="A36" s="6"/>
    </row>
  </sheetData>
  <mergeCells count="17">
    <mergeCell ref="B1:C1"/>
    <mergeCell ref="G1:J1"/>
    <mergeCell ref="A3:A8"/>
    <mergeCell ref="A9:E9"/>
    <mergeCell ref="A18:A22"/>
    <mergeCell ref="A34:B34"/>
    <mergeCell ref="A35:B35"/>
    <mergeCell ref="A10:A13"/>
    <mergeCell ref="A14:E14"/>
    <mergeCell ref="A15:A16"/>
    <mergeCell ref="A17:E17"/>
    <mergeCell ref="A24:A28"/>
    <mergeCell ref="A29:E29"/>
    <mergeCell ref="A31:J31"/>
    <mergeCell ref="C32:D32"/>
    <mergeCell ref="G32:J32"/>
    <mergeCell ref="A23:E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05.10 1-4 кл</vt:lpstr>
      <vt:lpstr>05.10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2021-10-04T13:26:30Z</dcterms:modified>
</cp:coreProperties>
</file>