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3.10 1-4 кл" sheetId="1" r:id="rId1"/>
    <sheet name="13.10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F29" i="2"/>
  <c r="J23" i="2"/>
  <c r="I23" i="2"/>
  <c r="H23" i="2"/>
  <c r="G23" i="2"/>
  <c r="J28" i="2"/>
  <c r="I28" i="2"/>
  <c r="H28" i="2"/>
  <c r="G28" i="2"/>
  <c r="J27" i="2"/>
  <c r="I27" i="2"/>
  <c r="H27" i="2"/>
  <c r="G27" i="2"/>
  <c r="J25" i="2"/>
  <c r="I25" i="2"/>
  <c r="H25" i="2"/>
  <c r="G25" i="2"/>
  <c r="J24" i="2"/>
  <c r="I24" i="2"/>
  <c r="H24" i="2"/>
  <c r="G24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5" i="2"/>
  <c r="I15" i="2"/>
  <c r="H15" i="2"/>
  <c r="G15" i="2"/>
  <c r="J12" i="2"/>
  <c r="I12" i="2"/>
  <c r="H12" i="2"/>
  <c r="G12" i="2"/>
  <c r="J10" i="2"/>
  <c r="I10" i="2"/>
  <c r="H10" i="2"/>
  <c r="G10" i="2"/>
  <c r="J9" i="2"/>
  <c r="I9" i="2"/>
  <c r="H9" i="2"/>
  <c r="G9" i="2"/>
  <c r="J7" i="2"/>
  <c r="I7" i="2"/>
  <c r="H7" i="2"/>
  <c r="G7" i="2"/>
  <c r="J6" i="2"/>
  <c r="I6" i="2"/>
  <c r="H6" i="2"/>
  <c r="G6" i="2"/>
  <c r="J4" i="2"/>
  <c r="I4" i="2"/>
  <c r="H4" i="2"/>
  <c r="G4" i="2"/>
  <c r="J3" i="2"/>
  <c r="I3" i="2"/>
  <c r="H3" i="2"/>
  <c r="G3" i="2"/>
  <c r="J23" i="1"/>
  <c r="I23" i="1"/>
  <c r="H23" i="1"/>
  <c r="G23" i="1"/>
  <c r="J24" i="1"/>
  <c r="I24" i="1"/>
  <c r="H24" i="1"/>
  <c r="G24" i="1"/>
  <c r="G25" i="1"/>
  <c r="H25" i="1"/>
  <c r="I25" i="1"/>
  <c r="J25" i="1"/>
  <c r="F25" i="1"/>
  <c r="J20" i="1"/>
  <c r="I20" i="1"/>
  <c r="H20" i="1"/>
  <c r="G20" i="1"/>
  <c r="J17" i="1"/>
  <c r="I17" i="1"/>
  <c r="H17" i="1"/>
  <c r="G17" i="1"/>
  <c r="J13" i="1"/>
  <c r="I13" i="1"/>
  <c r="H13" i="1"/>
  <c r="G13" i="1"/>
  <c r="J10" i="1"/>
  <c r="I10" i="1"/>
  <c r="H10" i="1"/>
  <c r="G10" i="1"/>
  <c r="J15" i="1"/>
  <c r="I15" i="1"/>
  <c r="H15" i="1"/>
  <c r="G15" i="1"/>
  <c r="J7" i="1"/>
  <c r="I7" i="1"/>
  <c r="H7" i="1"/>
  <c r="G7" i="1"/>
  <c r="J6" i="1"/>
  <c r="I6" i="1"/>
  <c r="H6" i="1"/>
  <c r="G6" i="1"/>
  <c r="J3" i="1"/>
  <c r="I3" i="1"/>
  <c r="H3" i="1"/>
  <c r="G3" i="1"/>
  <c r="F22" i="2" l="1"/>
  <c r="J22" i="2"/>
  <c r="I22" i="2"/>
  <c r="H22" i="2"/>
  <c r="G22" i="2"/>
  <c r="F8" i="2" l="1"/>
  <c r="J8" i="2"/>
  <c r="I8" i="2"/>
  <c r="H8" i="2"/>
  <c r="G8" i="2"/>
  <c r="F14" i="1"/>
  <c r="J11" i="1"/>
  <c r="I11" i="1"/>
  <c r="H11" i="1"/>
  <c r="G11" i="1"/>
  <c r="J9" i="1"/>
  <c r="J14" i="1" s="1"/>
  <c r="I9" i="1"/>
  <c r="I14" i="1" s="1"/>
  <c r="H9" i="1"/>
  <c r="H14" i="1" s="1"/>
  <c r="G9" i="1"/>
  <c r="G14" i="1" s="1"/>
  <c r="J16" i="1"/>
  <c r="I16" i="1"/>
  <c r="H16" i="1"/>
  <c r="G16" i="1"/>
  <c r="F21" i="1"/>
  <c r="J19" i="1"/>
  <c r="I19" i="1"/>
  <c r="H19" i="1"/>
  <c r="G19" i="1"/>
  <c r="I21" i="1"/>
  <c r="H21" i="1"/>
  <c r="G21" i="1" l="1"/>
  <c r="J21" i="1"/>
  <c r="F8" i="1"/>
  <c r="J4" i="1"/>
  <c r="I4" i="1"/>
  <c r="H4" i="1"/>
  <c r="G4" i="1"/>
  <c r="G16" i="2" l="1"/>
  <c r="H16" i="2"/>
  <c r="I16" i="2"/>
  <c r="J16" i="2"/>
  <c r="F16" i="2"/>
  <c r="J13" i="2"/>
  <c r="F13" i="2"/>
  <c r="I13" i="2"/>
  <c r="H13" i="2"/>
  <c r="G13" i="2"/>
  <c r="J8" i="1" l="1"/>
  <c r="I8" i="1"/>
  <c r="H8" i="1"/>
  <c r="G8" i="1"/>
</calcChain>
</file>

<file path=xl/sharedStrings.xml><?xml version="1.0" encoding="utf-8"?>
<sst xmlns="http://schemas.openxmlformats.org/spreadsheetml/2006/main" count="189" uniqueCount="62">
  <si>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</si>
  <si>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</si>
  <si>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</si>
  <si>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</si>
  <si>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</si>
  <si>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</si>
  <si>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</si>
  <si>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</si>
  <si>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</si>
  <si>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</si>
  <si>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</si>
  <si>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</si>
  <si>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</si>
  <si>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</si>
  <si>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</si>
  <si>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</si>
  <si>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</si>
  <si>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</si>
  <si>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</si>
  <si>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</si>
  <si>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</si>
  <si>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</si>
  <si>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</si>
  <si>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</si>
  <si>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</si>
  <si>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</si>
  <si>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</si>
  <si>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</si>
  <si>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</si>
  <si>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</si>
  <si>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</si>
  <si>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</si>
  <si>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</si>
  <si>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</si>
  <si>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</si>
  <si>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</si>
  <si>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</si>
  <si>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</si>
  <si>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</si>
  <si>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>ТТК №89</t>
  </si>
  <si>
    <t>Напиток ягодный (из компотной смеси)</t>
  </si>
  <si>
    <t>ПР</t>
  </si>
  <si>
    <t>Кондитерское изделие</t>
  </si>
  <si>
    <t>№295-2015г.</t>
  </si>
  <si>
    <t>Котлета рубленая из бройлер-цыплят</t>
  </si>
  <si>
    <t>№309-2015г.</t>
  </si>
  <si>
    <t>Макароны отварные</t>
  </si>
  <si>
    <t>№424-2015г.</t>
  </si>
  <si>
    <t>Булочка домашняя</t>
  </si>
  <si>
    <t>Фрукт</t>
  </si>
  <si>
    <t>№338-2015г.</t>
  </si>
  <si>
    <t>№304-2015г.</t>
  </si>
  <si>
    <t>Рис отварной</t>
  </si>
  <si>
    <t>Фрукт свежий (яблоко)</t>
  </si>
  <si>
    <t>Пряник шоколадный</t>
  </si>
  <si>
    <t>Рассольник ленинградский со сметаной и зеленью</t>
  </si>
  <si>
    <t>№96-2015г.</t>
  </si>
  <si>
    <t>ТТК №18</t>
  </si>
  <si>
    <t>Филе цыплёнка запечённое</t>
  </si>
  <si>
    <t>Печенье "Курабье"</t>
  </si>
  <si>
    <t>Батон пшеничный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</si>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</sst>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/>
    <xf numFmtId="2" fontId="5" fillId="0" borderId="6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/>
    <xf numFmtId="2" fontId="2" fillId="0" borderId="34" xfId="0" applyNumberFormat="1" applyFont="1" applyBorder="1" applyAlignment="1">
      <alignment vertical="center" wrapText="1"/>
    </xf>
    <xf numFmtId="0" fontId="1" fillId="0" borderId="0" xfId="0" applyFont="1"/>
    <xf numFmtId="4" fontId="1" fillId="0" borderId="6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5" sqref="B15:J20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46" t="s">
        <v>22</v>
      </c>
      <c r="C1" s="47"/>
      <c r="D1" s="1" t="s">
        <v>1</v>
      </c>
      <c r="E1" s="2"/>
      <c r="F1" s="1" t="s">
        <v>2</v>
      </c>
      <c r="G1" s="48">
        <v>44482</v>
      </c>
      <c r="H1" s="49"/>
      <c r="I1" s="49"/>
      <c r="J1" s="49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s="32" customFormat="1" ht="15.75" thickTop="1" x14ac:dyDescent="0.25">
      <c r="A3" s="62" t="s">
        <v>27</v>
      </c>
      <c r="B3" s="27" t="s">
        <v>13</v>
      </c>
      <c r="C3" s="28" t="s">
        <v>43</v>
      </c>
      <c r="D3" s="28" t="s">
        <v>44</v>
      </c>
      <c r="E3" s="20">
        <v>75</v>
      </c>
      <c r="F3" s="21">
        <v>32.61</v>
      </c>
      <c r="G3" s="21">
        <f>161*1.5</f>
        <v>241.5</v>
      </c>
      <c r="H3" s="21">
        <f>7.61*1.5</f>
        <v>11.415000000000001</v>
      </c>
      <c r="I3" s="21">
        <f>11.07*1.5</f>
        <v>16.605</v>
      </c>
      <c r="J3" s="22">
        <f>7.66*1.5</f>
        <v>11.49</v>
      </c>
    </row>
    <row r="4" spans="1:12" s="37" customFormat="1" x14ac:dyDescent="0.25">
      <c r="A4" s="63"/>
      <c r="B4" s="13" t="s">
        <v>17</v>
      </c>
      <c r="C4" s="10" t="s">
        <v>51</v>
      </c>
      <c r="D4" s="10" t="s">
        <v>52</v>
      </c>
      <c r="E4" s="23">
        <v>120</v>
      </c>
      <c r="F4" s="12">
        <v>8.3699999999999992</v>
      </c>
      <c r="G4" s="12">
        <f>1398*0.12</f>
        <v>167.76</v>
      </c>
      <c r="H4" s="12">
        <f>24.34*0.12</f>
        <v>2.9207999999999998</v>
      </c>
      <c r="I4" s="12">
        <f>35.83*0.12</f>
        <v>4.2995999999999999</v>
      </c>
      <c r="J4" s="14">
        <f>244.56*0.12</f>
        <v>29.347200000000001</v>
      </c>
    </row>
    <row r="5" spans="1:12" s="32" customFormat="1" x14ac:dyDescent="0.25">
      <c r="A5" s="63"/>
      <c r="B5" s="13" t="s">
        <v>38</v>
      </c>
      <c r="C5" s="10" t="s">
        <v>39</v>
      </c>
      <c r="D5" s="10" t="s">
        <v>40</v>
      </c>
      <c r="E5" s="23">
        <v>200</v>
      </c>
      <c r="F5" s="12">
        <v>8.74</v>
      </c>
      <c r="G5" s="12">
        <v>111</v>
      </c>
      <c r="H5" s="33">
        <v>0.7</v>
      </c>
      <c r="I5" s="33">
        <v>0</v>
      </c>
      <c r="J5" s="34">
        <v>27</v>
      </c>
      <c r="K5"/>
    </row>
    <row r="6" spans="1:12" s="32" customFormat="1" x14ac:dyDescent="0.25">
      <c r="A6" s="63"/>
      <c r="B6" s="13" t="s">
        <v>14</v>
      </c>
      <c r="C6" s="10" t="s">
        <v>31</v>
      </c>
      <c r="D6" s="10" t="s">
        <v>32</v>
      </c>
      <c r="E6" s="23">
        <v>27.5</v>
      </c>
      <c r="F6" s="12">
        <v>1.1200000000000001</v>
      </c>
      <c r="G6" s="12">
        <f>229.7*0.275</f>
        <v>63.167500000000004</v>
      </c>
      <c r="H6" s="11">
        <f>6.7*0.275</f>
        <v>1.8425000000000002</v>
      </c>
      <c r="I6" s="11">
        <f>1.1*0.275</f>
        <v>0.30250000000000005</v>
      </c>
      <c r="J6" s="15">
        <f>48.3*0.275</f>
        <v>13.282500000000001</v>
      </c>
    </row>
    <row r="7" spans="1:12" s="32" customFormat="1" ht="15.75" thickBot="1" x14ac:dyDescent="0.3">
      <c r="A7" s="64"/>
      <c r="B7" s="16" t="s">
        <v>49</v>
      </c>
      <c r="C7" s="17" t="s">
        <v>50</v>
      </c>
      <c r="D7" s="17" t="s">
        <v>53</v>
      </c>
      <c r="E7" s="24">
        <v>165</v>
      </c>
      <c r="F7" s="25">
        <v>18.66</v>
      </c>
      <c r="G7" s="25">
        <f>47*1.65</f>
        <v>77.55</v>
      </c>
      <c r="H7" s="25">
        <f>0.4*1.65</f>
        <v>0.66</v>
      </c>
      <c r="I7" s="25">
        <f>0.4*1.65</f>
        <v>0.66</v>
      </c>
      <c r="J7" s="29">
        <f>9.8*1.65</f>
        <v>16.170000000000002</v>
      </c>
    </row>
    <row r="8" spans="1:12" ht="16.5" thickBot="1" x14ac:dyDescent="0.3">
      <c r="A8" s="53" t="s">
        <v>15</v>
      </c>
      <c r="B8" s="54"/>
      <c r="C8" s="54"/>
      <c r="D8" s="54"/>
      <c r="E8" s="55"/>
      <c r="F8" s="26">
        <f>SUM(F3:F7)</f>
        <v>69.5</v>
      </c>
      <c r="G8" s="26">
        <f>SUM(G3:G7)</f>
        <v>660.97749999999996</v>
      </c>
      <c r="H8" s="26">
        <f>SUM(H3:H7)</f>
        <v>17.5383</v>
      </c>
      <c r="I8" s="26">
        <f>SUM(I3:I7)</f>
        <v>21.867100000000001</v>
      </c>
      <c r="J8" s="26">
        <f>SUM(J3:J7)</f>
        <v>97.289699999999996</v>
      </c>
    </row>
    <row r="9" spans="1:12" s="37" customFormat="1" ht="15.75" customHeight="1" x14ac:dyDescent="0.25">
      <c r="A9" s="56" t="s">
        <v>28</v>
      </c>
      <c r="B9" s="27" t="s">
        <v>16</v>
      </c>
      <c r="C9" s="28" t="s">
        <v>56</v>
      </c>
      <c r="D9" s="28" t="s">
        <v>55</v>
      </c>
      <c r="E9" s="20" t="s">
        <v>34</v>
      </c>
      <c r="F9" s="21">
        <v>15.03</v>
      </c>
      <c r="G9" s="21">
        <f>429*0.25+162*0.1</f>
        <v>123.45</v>
      </c>
      <c r="H9" s="21">
        <f>8.07*0.25+2.6*0.1</f>
        <v>2.2774999999999999</v>
      </c>
      <c r="I9" s="21">
        <f>20.36*0.25+15*0.1</f>
        <v>6.59</v>
      </c>
      <c r="J9" s="22">
        <f>47.92*0.25+3.6*0.1</f>
        <v>12.34</v>
      </c>
      <c r="K9"/>
    </row>
    <row r="10" spans="1:12" s="37" customFormat="1" x14ac:dyDescent="0.25">
      <c r="A10" s="57"/>
      <c r="B10" s="13" t="s">
        <v>13</v>
      </c>
      <c r="C10" s="10" t="s">
        <v>57</v>
      </c>
      <c r="D10" s="10" t="s">
        <v>58</v>
      </c>
      <c r="E10" s="23">
        <v>25</v>
      </c>
      <c r="F10" s="12">
        <v>20.399999999999999</v>
      </c>
      <c r="G10" s="33">
        <f>129.15*0.5</f>
        <v>64.575000000000003</v>
      </c>
      <c r="H10" s="33">
        <f>17.2*0.5</f>
        <v>8.6</v>
      </c>
      <c r="I10" s="33">
        <f>3.8*0.5</f>
        <v>1.9</v>
      </c>
      <c r="J10" s="34">
        <f>6.6*0.5</f>
        <v>3.3</v>
      </c>
      <c r="K10"/>
    </row>
    <row r="11" spans="1:12" s="37" customFormat="1" x14ac:dyDescent="0.25">
      <c r="A11" s="57"/>
      <c r="B11" s="13" t="s">
        <v>17</v>
      </c>
      <c r="C11" s="10" t="s">
        <v>45</v>
      </c>
      <c r="D11" s="10" t="s">
        <v>46</v>
      </c>
      <c r="E11" s="23">
        <v>100</v>
      </c>
      <c r="F11" s="12">
        <v>6.55</v>
      </c>
      <c r="G11" s="12">
        <f>1123*0.1</f>
        <v>112.30000000000001</v>
      </c>
      <c r="H11" s="12">
        <f>36.78*0.1</f>
        <v>3.6780000000000004</v>
      </c>
      <c r="I11" s="12">
        <f>30.1*0.1</f>
        <v>3.0100000000000002</v>
      </c>
      <c r="J11" s="14">
        <f>176.3*0.1</f>
        <v>17.630000000000003</v>
      </c>
    </row>
    <row r="12" spans="1:12" x14ac:dyDescent="0.25">
      <c r="A12" s="57"/>
      <c r="B12" s="13" t="s">
        <v>18</v>
      </c>
      <c r="C12" s="10" t="s">
        <v>19</v>
      </c>
      <c r="D12" s="10" t="s">
        <v>20</v>
      </c>
      <c r="E12" s="23" t="s">
        <v>33</v>
      </c>
      <c r="F12" s="12">
        <v>2.62</v>
      </c>
      <c r="G12" s="12">
        <v>60</v>
      </c>
      <c r="H12" s="12">
        <v>7.0000000000000007E-2</v>
      </c>
      <c r="I12" s="12">
        <v>0.02</v>
      </c>
      <c r="J12" s="14">
        <v>15</v>
      </c>
      <c r="K12"/>
    </row>
    <row r="13" spans="1:12" ht="15.75" thickBot="1" x14ac:dyDescent="0.3">
      <c r="A13" s="57"/>
      <c r="B13" s="16" t="s">
        <v>14</v>
      </c>
      <c r="C13" s="17" t="s">
        <v>31</v>
      </c>
      <c r="D13" s="17" t="s">
        <v>32</v>
      </c>
      <c r="E13" s="24">
        <v>10</v>
      </c>
      <c r="F13" s="25">
        <v>0.4</v>
      </c>
      <c r="G13" s="25">
        <f>229.7*0.1</f>
        <v>22.97</v>
      </c>
      <c r="H13" s="18">
        <f>6.7*0.1</f>
        <v>0.67</v>
      </c>
      <c r="I13" s="18">
        <f>1.1*0.1</f>
        <v>0.11000000000000001</v>
      </c>
      <c r="J13" s="19">
        <f>48.3*0.1</f>
        <v>4.83</v>
      </c>
    </row>
    <row r="14" spans="1:12" ht="16.5" thickBot="1" x14ac:dyDescent="0.3">
      <c r="A14" s="58" t="s">
        <v>15</v>
      </c>
      <c r="B14" s="59"/>
      <c r="C14" s="59"/>
      <c r="D14" s="59"/>
      <c r="E14" s="60"/>
      <c r="F14" s="38">
        <f>SUM(F9:F13)</f>
        <v>44.999999999999993</v>
      </c>
      <c r="G14" s="38">
        <f t="shared" ref="G14:J14" si="0">SUM(G9:G13)</f>
        <v>383.29500000000007</v>
      </c>
      <c r="H14" s="38">
        <f t="shared" si="0"/>
        <v>15.295500000000001</v>
      </c>
      <c r="I14" s="38">
        <f t="shared" si="0"/>
        <v>11.629999999999999</v>
      </c>
      <c r="J14" s="38">
        <f t="shared" si="0"/>
        <v>53.1</v>
      </c>
    </row>
    <row r="15" spans="1:12" s="39" customFormat="1" ht="15.75" customHeight="1" x14ac:dyDescent="0.25">
      <c r="A15" s="67" t="s">
        <v>29</v>
      </c>
      <c r="B15" s="27" t="s">
        <v>16</v>
      </c>
      <c r="C15" s="28" t="s">
        <v>56</v>
      </c>
      <c r="D15" s="28" t="s">
        <v>55</v>
      </c>
      <c r="E15" s="20" t="s">
        <v>34</v>
      </c>
      <c r="F15" s="21">
        <v>15.03</v>
      </c>
      <c r="G15" s="21">
        <f>429*0.25+162*0.1</f>
        <v>123.45</v>
      </c>
      <c r="H15" s="21">
        <f>8.07*0.25+2.6*0.1</f>
        <v>2.2774999999999999</v>
      </c>
      <c r="I15" s="21">
        <f>20.36*0.25+15*0.1</f>
        <v>6.59</v>
      </c>
      <c r="J15" s="22">
        <f>47.92*0.25+3.6*0.1</f>
        <v>12.34</v>
      </c>
      <c r="K15"/>
    </row>
    <row r="16" spans="1:12" s="32" customFormat="1" x14ac:dyDescent="0.25">
      <c r="A16" s="63"/>
      <c r="B16" s="13" t="s">
        <v>13</v>
      </c>
      <c r="C16" s="10" t="s">
        <v>57</v>
      </c>
      <c r="D16" s="10" t="s">
        <v>58</v>
      </c>
      <c r="E16" s="23">
        <v>50</v>
      </c>
      <c r="F16" s="12">
        <v>40.81</v>
      </c>
      <c r="G16" s="33">
        <f>129.15</f>
        <v>129.15</v>
      </c>
      <c r="H16" s="33">
        <f>17.2*1</f>
        <v>17.2</v>
      </c>
      <c r="I16" s="33">
        <f>3.8*1</f>
        <v>3.8</v>
      </c>
      <c r="J16" s="34">
        <f>6.6*1</f>
        <v>6.6</v>
      </c>
      <c r="K16"/>
    </row>
    <row r="17" spans="1:11" s="39" customFormat="1" x14ac:dyDescent="0.25">
      <c r="A17" s="63"/>
      <c r="B17" s="13" t="s">
        <v>17</v>
      </c>
      <c r="C17" s="10" t="s">
        <v>45</v>
      </c>
      <c r="D17" s="10" t="s">
        <v>46</v>
      </c>
      <c r="E17" s="23">
        <v>100</v>
      </c>
      <c r="F17" s="12">
        <v>6.55</v>
      </c>
      <c r="G17" s="12">
        <f>1123*0.1</f>
        <v>112.30000000000001</v>
      </c>
      <c r="H17" s="12">
        <f>36.78*0.1</f>
        <v>3.6780000000000004</v>
      </c>
      <c r="I17" s="12">
        <f>30.1*0.1</f>
        <v>3.0100000000000002</v>
      </c>
      <c r="J17" s="14">
        <f>176.3*0.1</f>
        <v>17.630000000000003</v>
      </c>
    </row>
    <row r="18" spans="1:11" s="39" customFormat="1" x14ac:dyDescent="0.25">
      <c r="A18" s="63"/>
      <c r="B18" s="13" t="s">
        <v>18</v>
      </c>
      <c r="C18" s="10" t="s">
        <v>19</v>
      </c>
      <c r="D18" s="10" t="s">
        <v>20</v>
      </c>
      <c r="E18" s="23" t="s">
        <v>33</v>
      </c>
      <c r="F18" s="12">
        <v>2.62</v>
      </c>
      <c r="G18" s="12">
        <v>60</v>
      </c>
      <c r="H18" s="12">
        <v>7.0000000000000007E-2</v>
      </c>
      <c r="I18" s="12">
        <v>0.02</v>
      </c>
      <c r="J18" s="14">
        <v>15</v>
      </c>
      <c r="K18"/>
    </row>
    <row r="19" spans="1:11" s="37" customFormat="1" x14ac:dyDescent="0.25">
      <c r="A19" s="63"/>
      <c r="B19" s="13" t="s">
        <v>21</v>
      </c>
      <c r="C19" s="10" t="s">
        <v>47</v>
      </c>
      <c r="D19" s="10" t="s">
        <v>48</v>
      </c>
      <c r="E19" s="23">
        <v>50</v>
      </c>
      <c r="F19" s="12">
        <v>4.07</v>
      </c>
      <c r="G19" s="12">
        <f>318*0.5</f>
        <v>159</v>
      </c>
      <c r="H19" s="11">
        <f>7.28*0.5</f>
        <v>3.64</v>
      </c>
      <c r="I19" s="11">
        <f>12.52*0.5</f>
        <v>6.26</v>
      </c>
      <c r="J19" s="15">
        <f>43.92*0.5</f>
        <v>21.96</v>
      </c>
    </row>
    <row r="20" spans="1:11" s="37" customFormat="1" ht="15.75" thickBot="1" x14ac:dyDescent="0.3">
      <c r="A20" s="64"/>
      <c r="B20" s="16" t="s">
        <v>14</v>
      </c>
      <c r="C20" s="17" t="s">
        <v>41</v>
      </c>
      <c r="D20" s="17" t="s">
        <v>60</v>
      </c>
      <c r="E20" s="24">
        <v>10.5</v>
      </c>
      <c r="F20" s="25">
        <v>0.42</v>
      </c>
      <c r="G20" s="25">
        <f>229.7*0.105</f>
        <v>24.118499999999997</v>
      </c>
      <c r="H20" s="18">
        <f>6.7*0.105</f>
        <v>0.70350000000000001</v>
      </c>
      <c r="I20" s="18">
        <f>1.1*0.105</f>
        <v>0.11550000000000001</v>
      </c>
      <c r="J20" s="19">
        <f>48.3*0.105</f>
        <v>5.0714999999999995</v>
      </c>
    </row>
    <row r="21" spans="1:11" ht="16.5" thickBot="1" x14ac:dyDescent="0.3">
      <c r="A21" s="53" t="s">
        <v>15</v>
      </c>
      <c r="B21" s="54"/>
      <c r="C21" s="54"/>
      <c r="D21" s="54"/>
      <c r="E21" s="55"/>
      <c r="F21" s="26">
        <f>SUM(F15:F20)</f>
        <v>69.500000000000014</v>
      </c>
      <c r="G21" s="26">
        <f>SUM(G15:G20)</f>
        <v>608.01850000000013</v>
      </c>
      <c r="H21" s="26">
        <f>SUM(H15:H20)</f>
        <v>27.569000000000003</v>
      </c>
      <c r="I21" s="26">
        <f>SUM(I15:I20)</f>
        <v>19.795500000000001</v>
      </c>
      <c r="J21" s="26">
        <f>SUM(J15:J20)</f>
        <v>78.601500000000001</v>
      </c>
      <c r="K21"/>
    </row>
    <row r="22" spans="1:11" s="39" customFormat="1" x14ac:dyDescent="0.25">
      <c r="A22" s="56" t="s">
        <v>30</v>
      </c>
      <c r="B22" s="27" t="s">
        <v>18</v>
      </c>
      <c r="C22" s="28" t="s">
        <v>19</v>
      </c>
      <c r="D22" s="28" t="s">
        <v>20</v>
      </c>
      <c r="E22" s="20" t="s">
        <v>33</v>
      </c>
      <c r="F22" s="21">
        <v>2.62</v>
      </c>
      <c r="G22" s="21">
        <v>60</v>
      </c>
      <c r="H22" s="21">
        <v>7.0000000000000007E-2</v>
      </c>
      <c r="I22" s="21">
        <v>0.02</v>
      </c>
      <c r="J22" s="22">
        <v>15</v>
      </c>
      <c r="K22"/>
    </row>
    <row r="23" spans="1:11" s="37" customFormat="1" x14ac:dyDescent="0.25">
      <c r="A23" s="57"/>
      <c r="B23" s="13" t="s">
        <v>42</v>
      </c>
      <c r="C23" s="10" t="s">
        <v>41</v>
      </c>
      <c r="D23" s="10" t="s">
        <v>54</v>
      </c>
      <c r="E23" s="42" t="s">
        <v>61</v>
      </c>
      <c r="F23" s="11">
        <v>16.53</v>
      </c>
      <c r="G23" s="40">
        <f>350*0.9</f>
        <v>315</v>
      </c>
      <c r="H23" s="40">
        <f>5*0.9</f>
        <v>4.5</v>
      </c>
      <c r="I23" s="40">
        <f>6*0.9</f>
        <v>5.4</v>
      </c>
      <c r="J23" s="41">
        <f>69*0.9</f>
        <v>62.1</v>
      </c>
      <c r="K23"/>
    </row>
    <row r="24" spans="1:11" s="39" customFormat="1" ht="15.75" thickBot="1" x14ac:dyDescent="0.3">
      <c r="A24" s="57"/>
      <c r="B24" s="16" t="s">
        <v>49</v>
      </c>
      <c r="C24" s="17" t="s">
        <v>50</v>
      </c>
      <c r="D24" s="17" t="s">
        <v>53</v>
      </c>
      <c r="E24" s="24">
        <v>224</v>
      </c>
      <c r="F24" s="25">
        <v>25.85</v>
      </c>
      <c r="G24" s="25">
        <f>47*2.24</f>
        <v>105.28000000000002</v>
      </c>
      <c r="H24" s="25">
        <f>0.4*2.24</f>
        <v>0.89600000000000013</v>
      </c>
      <c r="I24" s="25">
        <f>0.4*2.24</f>
        <v>0.89600000000000013</v>
      </c>
      <c r="J24" s="29">
        <f>9.8*2.24</f>
        <v>21.952000000000005</v>
      </c>
    </row>
    <row r="25" spans="1:11" ht="16.5" thickBot="1" x14ac:dyDescent="0.3">
      <c r="A25" s="53" t="s">
        <v>15</v>
      </c>
      <c r="B25" s="65"/>
      <c r="C25" s="65"/>
      <c r="D25" s="65"/>
      <c r="E25" s="66"/>
      <c r="F25" s="5">
        <f>SUM(F22:F24)</f>
        <v>45</v>
      </c>
      <c r="G25" s="5">
        <f t="shared" ref="G25:J25" si="1">SUM(G22:G24)</f>
        <v>480.28000000000003</v>
      </c>
      <c r="H25" s="5">
        <f t="shared" si="1"/>
        <v>5.4660000000000002</v>
      </c>
      <c r="I25" s="5">
        <f t="shared" si="1"/>
        <v>6.3159999999999998</v>
      </c>
      <c r="J25" s="5">
        <f t="shared" si="1"/>
        <v>99.051999999999992</v>
      </c>
      <c r="K25"/>
    </row>
    <row r="27" spans="1:11" ht="15.75" thickBot="1" x14ac:dyDescent="0.3">
      <c r="A27" s="51" t="s">
        <v>25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1" ht="15.75" x14ac:dyDescent="0.25">
      <c r="A28" s="31"/>
      <c r="B28" s="31"/>
      <c r="C28" s="50" t="s">
        <v>23</v>
      </c>
      <c r="D28" s="50"/>
      <c r="G28" s="52"/>
      <c r="H28" s="52"/>
      <c r="I28" s="52"/>
      <c r="J28" s="52"/>
    </row>
    <row r="29" spans="1:11" x14ac:dyDescent="0.25">
      <c r="A29" s="1"/>
      <c r="B29" s="1"/>
      <c r="C29" s="1"/>
      <c r="D29" s="1"/>
    </row>
    <row r="30" spans="1:11" x14ac:dyDescent="0.25">
      <c r="A30" s="61" t="s">
        <v>24</v>
      </c>
      <c r="B30" s="61"/>
    </row>
    <row r="31" spans="1:11" x14ac:dyDescent="0.25">
      <c r="A31" s="61" t="s">
        <v>26</v>
      </c>
      <c r="B31" s="61"/>
    </row>
    <row r="32" spans="1:11" x14ac:dyDescent="0.25">
      <c r="A32" s="6"/>
    </row>
  </sheetData>
  <mergeCells count="15">
    <mergeCell ref="A30:B30"/>
    <mergeCell ref="A31:B31"/>
    <mergeCell ref="A3:A7"/>
    <mergeCell ref="A22:A24"/>
    <mergeCell ref="A25:E25"/>
    <mergeCell ref="A15:A20"/>
    <mergeCell ref="B1:C1"/>
    <mergeCell ref="G1:J1"/>
    <mergeCell ref="C28:D28"/>
    <mergeCell ref="A27:J27"/>
    <mergeCell ref="G28:J28"/>
    <mergeCell ref="A8:E8"/>
    <mergeCell ref="A9:A13"/>
    <mergeCell ref="A14:E14"/>
    <mergeCell ref="A21:E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3" workbookViewId="0">
      <selection activeCell="E24" sqref="E24"/>
    </sheetView>
  </sheetViews>
  <sheetFormatPr defaultRowHeight="15" x14ac:dyDescent="0.25"/>
  <cols>
    <col min="1" max="1" width="34.7109375" style="3" customWidth="1"/>
    <col min="2" max="2" width="22.14062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68" t="s">
        <v>22</v>
      </c>
      <c r="C1" s="69"/>
      <c r="D1" s="1" t="s">
        <v>1</v>
      </c>
      <c r="E1" s="36"/>
      <c r="F1" s="1" t="s">
        <v>2</v>
      </c>
      <c r="G1" s="70">
        <v>44482</v>
      </c>
      <c r="H1" s="71"/>
      <c r="I1" s="71"/>
      <c r="J1" s="71"/>
      <c r="K1" s="1"/>
      <c r="L1" s="1"/>
    </row>
    <row r="2" spans="1:12" ht="16.5" thickTop="1" thickBot="1" x14ac:dyDescent="0.3">
      <c r="A2" s="35" t="s">
        <v>3</v>
      </c>
      <c r="B2" s="43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5" t="s">
        <v>12</v>
      </c>
    </row>
    <row r="3" spans="1:12" s="37" customFormat="1" ht="15.75" thickTop="1" x14ac:dyDescent="0.25">
      <c r="A3" s="72" t="s">
        <v>35</v>
      </c>
      <c r="B3" s="27" t="s">
        <v>13</v>
      </c>
      <c r="C3" s="28" t="s">
        <v>43</v>
      </c>
      <c r="D3" s="28" t="s">
        <v>44</v>
      </c>
      <c r="E3" s="20">
        <v>75</v>
      </c>
      <c r="F3" s="21">
        <v>32.61</v>
      </c>
      <c r="G3" s="21">
        <f>161*1.5</f>
        <v>241.5</v>
      </c>
      <c r="H3" s="21">
        <f>7.61*1.5</f>
        <v>11.415000000000001</v>
      </c>
      <c r="I3" s="21">
        <f>11.07*1.5</f>
        <v>16.605</v>
      </c>
      <c r="J3" s="22">
        <f>7.66*1.5</f>
        <v>11.49</v>
      </c>
    </row>
    <row r="4" spans="1:12" s="37" customFormat="1" x14ac:dyDescent="0.25">
      <c r="A4" s="73"/>
      <c r="B4" s="13" t="s">
        <v>17</v>
      </c>
      <c r="C4" s="10" t="s">
        <v>51</v>
      </c>
      <c r="D4" s="10" t="s">
        <v>52</v>
      </c>
      <c r="E4" s="23">
        <v>120</v>
      </c>
      <c r="F4" s="12">
        <v>8.3699999999999992</v>
      </c>
      <c r="G4" s="12">
        <f>1398*0.12</f>
        <v>167.76</v>
      </c>
      <c r="H4" s="12">
        <f>24.34*0.12</f>
        <v>2.9207999999999998</v>
      </c>
      <c r="I4" s="12">
        <f>35.83*0.12</f>
        <v>4.2995999999999999</v>
      </c>
      <c r="J4" s="14">
        <f>244.56*0.12</f>
        <v>29.347200000000001</v>
      </c>
    </row>
    <row r="5" spans="1:12" s="37" customFormat="1" x14ac:dyDescent="0.25">
      <c r="A5" s="73"/>
      <c r="B5" s="13" t="s">
        <v>38</v>
      </c>
      <c r="C5" s="10" t="s">
        <v>39</v>
      </c>
      <c r="D5" s="10" t="s">
        <v>40</v>
      </c>
      <c r="E5" s="23">
        <v>200</v>
      </c>
      <c r="F5" s="12">
        <v>8.74</v>
      </c>
      <c r="G5" s="12">
        <v>111</v>
      </c>
      <c r="H5" s="33">
        <v>0.7</v>
      </c>
      <c r="I5" s="33">
        <v>0</v>
      </c>
      <c r="J5" s="34">
        <v>27</v>
      </c>
      <c r="K5"/>
    </row>
    <row r="6" spans="1:12" x14ac:dyDescent="0.25">
      <c r="A6" s="73"/>
      <c r="B6" s="13" t="s">
        <v>14</v>
      </c>
      <c r="C6" s="10" t="s">
        <v>31</v>
      </c>
      <c r="D6" s="10" t="s">
        <v>32</v>
      </c>
      <c r="E6" s="23">
        <v>27.5</v>
      </c>
      <c r="F6" s="12">
        <v>1.1200000000000001</v>
      </c>
      <c r="G6" s="12">
        <f>229.7*0.275</f>
        <v>63.167500000000004</v>
      </c>
      <c r="H6" s="11">
        <f>6.7*0.275</f>
        <v>1.8425000000000002</v>
      </c>
      <c r="I6" s="11">
        <f>1.1*0.275</f>
        <v>0.30250000000000005</v>
      </c>
      <c r="J6" s="15">
        <f>48.3*0.275</f>
        <v>13.282500000000001</v>
      </c>
    </row>
    <row r="7" spans="1:12" s="37" customFormat="1" ht="15.75" thickBot="1" x14ac:dyDescent="0.3">
      <c r="A7" s="73"/>
      <c r="B7" s="16" t="s">
        <v>49</v>
      </c>
      <c r="C7" s="17" t="s">
        <v>50</v>
      </c>
      <c r="D7" s="17" t="s">
        <v>53</v>
      </c>
      <c r="E7" s="24">
        <v>165</v>
      </c>
      <c r="F7" s="25">
        <v>18.66</v>
      </c>
      <c r="G7" s="25">
        <f>47*1.65</f>
        <v>77.55</v>
      </c>
      <c r="H7" s="25">
        <f>0.4*1.65</f>
        <v>0.66</v>
      </c>
      <c r="I7" s="25">
        <f>0.4*1.65</f>
        <v>0.66</v>
      </c>
      <c r="J7" s="29">
        <f>9.8*1.65</f>
        <v>16.170000000000002</v>
      </c>
    </row>
    <row r="8" spans="1:12" ht="16.5" thickBot="1" x14ac:dyDescent="0.3">
      <c r="A8" s="53" t="s">
        <v>15</v>
      </c>
      <c r="B8" s="54"/>
      <c r="C8" s="54"/>
      <c r="D8" s="54"/>
      <c r="E8" s="55"/>
      <c r="F8" s="26">
        <f>SUM(F3:F7)</f>
        <v>69.5</v>
      </c>
      <c r="G8" s="26">
        <f>SUM(G3:G7)</f>
        <v>660.97749999999996</v>
      </c>
      <c r="H8" s="26">
        <f>SUM(H3:H7)</f>
        <v>17.5383</v>
      </c>
      <c r="I8" s="26">
        <f>SUM(I3:I7)</f>
        <v>21.867100000000001</v>
      </c>
      <c r="J8" s="26">
        <f>SUM(J3:J7)</f>
        <v>97.289699999999996</v>
      </c>
    </row>
    <row r="9" spans="1:12" s="32" customFormat="1" ht="15.75" thickTop="1" x14ac:dyDescent="0.25">
      <c r="A9" s="72" t="s">
        <v>36</v>
      </c>
      <c r="B9" s="27" t="s">
        <v>13</v>
      </c>
      <c r="C9" s="28" t="s">
        <v>43</v>
      </c>
      <c r="D9" s="28" t="s">
        <v>44</v>
      </c>
      <c r="E9" s="20">
        <v>40</v>
      </c>
      <c r="F9" s="21">
        <v>17.39</v>
      </c>
      <c r="G9" s="21">
        <f>161*0.8</f>
        <v>128.80000000000001</v>
      </c>
      <c r="H9" s="21">
        <f>7.61*0.8</f>
        <v>6.088000000000001</v>
      </c>
      <c r="I9" s="21">
        <f>11.07*0.8</f>
        <v>8.8559999999999999</v>
      </c>
      <c r="J9" s="22">
        <f>7.66*0.8</f>
        <v>6.1280000000000001</v>
      </c>
    </row>
    <row r="10" spans="1:12" s="37" customFormat="1" x14ac:dyDescent="0.25">
      <c r="A10" s="73"/>
      <c r="B10" s="13" t="s">
        <v>17</v>
      </c>
      <c r="C10" s="10" t="s">
        <v>51</v>
      </c>
      <c r="D10" s="10" t="s">
        <v>52</v>
      </c>
      <c r="E10" s="23">
        <v>90</v>
      </c>
      <c r="F10" s="12">
        <v>6.28</v>
      </c>
      <c r="G10" s="12">
        <f>1398*0.09</f>
        <v>125.82</v>
      </c>
      <c r="H10" s="12">
        <f>24.34*0.09</f>
        <v>2.1905999999999999</v>
      </c>
      <c r="I10" s="12">
        <f>35.83*0.09</f>
        <v>3.2246999999999999</v>
      </c>
      <c r="J10" s="14">
        <f>244.56*0.09</f>
        <v>22.010400000000001</v>
      </c>
    </row>
    <row r="11" spans="1:12" s="37" customFormat="1" x14ac:dyDescent="0.25">
      <c r="A11" s="73"/>
      <c r="B11" s="13" t="s">
        <v>18</v>
      </c>
      <c r="C11" s="10" t="s">
        <v>19</v>
      </c>
      <c r="D11" s="10" t="s">
        <v>20</v>
      </c>
      <c r="E11" s="23" t="s">
        <v>33</v>
      </c>
      <c r="F11" s="12">
        <v>2.62</v>
      </c>
      <c r="G11" s="12">
        <v>60</v>
      </c>
      <c r="H11" s="12">
        <v>7.0000000000000007E-2</v>
      </c>
      <c r="I11" s="12">
        <v>0.02</v>
      </c>
      <c r="J11" s="14">
        <v>15</v>
      </c>
    </row>
    <row r="12" spans="1:12" ht="15.75" thickBot="1" x14ac:dyDescent="0.3">
      <c r="A12" s="73"/>
      <c r="B12" s="16" t="s">
        <v>14</v>
      </c>
      <c r="C12" s="17" t="s">
        <v>31</v>
      </c>
      <c r="D12" s="17" t="s">
        <v>32</v>
      </c>
      <c r="E12" s="24">
        <v>17.5</v>
      </c>
      <c r="F12" s="25">
        <v>0.71</v>
      </c>
      <c r="G12" s="25">
        <f>229.7*0.175</f>
        <v>40.197499999999998</v>
      </c>
      <c r="H12" s="18">
        <f>6.7*0.175</f>
        <v>1.1724999999999999</v>
      </c>
      <c r="I12" s="18">
        <f>1.1*0.175</f>
        <v>0.1925</v>
      </c>
      <c r="J12" s="19">
        <f>48.3*0.175</f>
        <v>8.4524999999999988</v>
      </c>
    </row>
    <row r="13" spans="1:12" ht="16.5" thickBot="1" x14ac:dyDescent="0.3">
      <c r="A13" s="53" t="s">
        <v>15</v>
      </c>
      <c r="B13" s="54"/>
      <c r="C13" s="54"/>
      <c r="D13" s="54"/>
      <c r="E13" s="55"/>
      <c r="F13" s="26">
        <f>SUM(F9:F12)</f>
        <v>27.000000000000004</v>
      </c>
      <c r="G13" s="26">
        <f t="shared" ref="G13:J13" si="0">SUM(G9:G12)</f>
        <v>354.8175</v>
      </c>
      <c r="H13" s="26">
        <f t="shared" si="0"/>
        <v>9.5211000000000006</v>
      </c>
      <c r="I13" s="26">
        <f t="shared" si="0"/>
        <v>12.293200000000001</v>
      </c>
      <c r="J13" s="26">
        <f t="shared" si="0"/>
        <v>51.590900000000005</v>
      </c>
    </row>
    <row r="14" spans="1:12" s="39" customFormat="1" ht="15.75" thickTop="1" x14ac:dyDescent="0.25">
      <c r="A14" s="72" t="s">
        <v>37</v>
      </c>
      <c r="B14" s="27" t="s">
        <v>18</v>
      </c>
      <c r="C14" s="28" t="s">
        <v>19</v>
      </c>
      <c r="D14" s="28" t="s">
        <v>20</v>
      </c>
      <c r="E14" s="20" t="s">
        <v>33</v>
      </c>
      <c r="F14" s="21">
        <v>2.62</v>
      </c>
      <c r="G14" s="21">
        <v>60</v>
      </c>
      <c r="H14" s="21">
        <v>7.0000000000000007E-2</v>
      </c>
      <c r="I14" s="21">
        <v>0.02</v>
      </c>
      <c r="J14" s="22">
        <v>15</v>
      </c>
    </row>
    <row r="15" spans="1:12" s="39" customFormat="1" ht="15.75" thickBot="1" x14ac:dyDescent="0.3">
      <c r="A15" s="76"/>
      <c r="B15" s="16" t="s">
        <v>42</v>
      </c>
      <c r="C15" s="17" t="s">
        <v>41</v>
      </c>
      <c r="D15" s="17" t="s">
        <v>59</v>
      </c>
      <c r="E15" s="24">
        <v>22</v>
      </c>
      <c r="F15" s="25">
        <v>4.38</v>
      </c>
      <c r="G15" s="25">
        <f>435*0.22</f>
        <v>95.7</v>
      </c>
      <c r="H15" s="25">
        <f>7.1*0.22</f>
        <v>1.5619999999999998</v>
      </c>
      <c r="I15" s="25">
        <f>15.1*0.22</f>
        <v>3.3220000000000001</v>
      </c>
      <c r="J15" s="29">
        <f>67.7*0.22</f>
        <v>14.894</v>
      </c>
    </row>
    <row r="16" spans="1:12" ht="16.5" thickBot="1" x14ac:dyDescent="0.3">
      <c r="A16" s="53" t="s">
        <v>15</v>
      </c>
      <c r="B16" s="54"/>
      <c r="C16" s="54"/>
      <c r="D16" s="54"/>
      <c r="E16" s="55"/>
      <c r="F16" s="26">
        <f>SUM(F14:F15)</f>
        <v>7</v>
      </c>
      <c r="G16" s="26">
        <f t="shared" ref="G16:J16" si="1">SUM(G14:G15)</f>
        <v>155.69999999999999</v>
      </c>
      <c r="H16" s="26">
        <f t="shared" si="1"/>
        <v>1.6319999999999999</v>
      </c>
      <c r="I16" s="26">
        <f t="shared" si="1"/>
        <v>3.3420000000000001</v>
      </c>
      <c r="J16" s="26">
        <f t="shared" si="1"/>
        <v>29.893999999999998</v>
      </c>
    </row>
    <row r="17" spans="1:11" s="37" customFormat="1" ht="30" x14ac:dyDescent="0.25">
      <c r="A17" s="56" t="s">
        <v>28</v>
      </c>
      <c r="B17" s="27" t="s">
        <v>16</v>
      </c>
      <c r="C17" s="28" t="s">
        <v>56</v>
      </c>
      <c r="D17" s="28" t="s">
        <v>55</v>
      </c>
      <c r="E17" s="20" t="s">
        <v>34</v>
      </c>
      <c r="F17" s="21">
        <v>15.03</v>
      </c>
      <c r="G17" s="21">
        <f>429*0.25+162*0.1</f>
        <v>123.45</v>
      </c>
      <c r="H17" s="21">
        <f>8.07*0.25+2.6*0.1</f>
        <v>2.2774999999999999</v>
      </c>
      <c r="I17" s="21">
        <f>20.36*0.25+15*0.1</f>
        <v>6.59</v>
      </c>
      <c r="J17" s="22">
        <f>47.92*0.25+3.6*0.1</f>
        <v>12.34</v>
      </c>
      <c r="K17"/>
    </row>
    <row r="18" spans="1:11" s="37" customFormat="1" x14ac:dyDescent="0.25">
      <c r="A18" s="57"/>
      <c r="B18" s="13" t="s">
        <v>13</v>
      </c>
      <c r="C18" s="10" t="s">
        <v>57</v>
      </c>
      <c r="D18" s="10" t="s">
        <v>58</v>
      </c>
      <c r="E18" s="23">
        <v>25</v>
      </c>
      <c r="F18" s="12">
        <v>20.399999999999999</v>
      </c>
      <c r="G18" s="33">
        <f>129.15*0.5</f>
        <v>64.575000000000003</v>
      </c>
      <c r="H18" s="33">
        <f>17.2*0.5</f>
        <v>8.6</v>
      </c>
      <c r="I18" s="33">
        <f>3.8*0.5</f>
        <v>1.9</v>
      </c>
      <c r="J18" s="34">
        <f>6.6*0.5</f>
        <v>3.3</v>
      </c>
      <c r="K18"/>
    </row>
    <row r="19" spans="1:11" s="37" customFormat="1" x14ac:dyDescent="0.25">
      <c r="A19" s="57"/>
      <c r="B19" s="13" t="s">
        <v>17</v>
      </c>
      <c r="C19" s="10" t="s">
        <v>45</v>
      </c>
      <c r="D19" s="10" t="s">
        <v>46</v>
      </c>
      <c r="E19" s="23">
        <v>100</v>
      </c>
      <c r="F19" s="12">
        <v>6.55</v>
      </c>
      <c r="G19" s="12">
        <f>1123*0.1</f>
        <v>112.30000000000001</v>
      </c>
      <c r="H19" s="12">
        <f>36.78*0.1</f>
        <v>3.6780000000000004</v>
      </c>
      <c r="I19" s="12">
        <f>30.1*0.1</f>
        <v>3.0100000000000002</v>
      </c>
      <c r="J19" s="14">
        <f>176.3*0.1</f>
        <v>17.630000000000003</v>
      </c>
    </row>
    <row r="20" spans="1:11" s="37" customFormat="1" x14ac:dyDescent="0.25">
      <c r="A20" s="57"/>
      <c r="B20" s="13" t="s">
        <v>18</v>
      </c>
      <c r="C20" s="10" t="s">
        <v>19</v>
      </c>
      <c r="D20" s="10" t="s">
        <v>20</v>
      </c>
      <c r="E20" s="23" t="s">
        <v>33</v>
      </c>
      <c r="F20" s="12">
        <v>2.62</v>
      </c>
      <c r="G20" s="12">
        <v>60</v>
      </c>
      <c r="H20" s="12">
        <v>7.0000000000000007E-2</v>
      </c>
      <c r="I20" s="12">
        <v>0.02</v>
      </c>
      <c r="J20" s="14">
        <v>15</v>
      </c>
      <c r="K20"/>
    </row>
    <row r="21" spans="1:11" s="37" customFormat="1" ht="15.75" thickBot="1" x14ac:dyDescent="0.3">
      <c r="A21" s="57"/>
      <c r="B21" s="16" t="s">
        <v>14</v>
      </c>
      <c r="C21" s="17" t="s">
        <v>31</v>
      </c>
      <c r="D21" s="17" t="s">
        <v>32</v>
      </c>
      <c r="E21" s="24">
        <v>10</v>
      </c>
      <c r="F21" s="25">
        <v>0.4</v>
      </c>
      <c r="G21" s="25">
        <f>229.7*0.1</f>
        <v>22.97</v>
      </c>
      <c r="H21" s="18">
        <f>6.7*0.1</f>
        <v>0.67</v>
      </c>
      <c r="I21" s="18">
        <f>1.1*0.1</f>
        <v>0.11000000000000001</v>
      </c>
      <c r="J21" s="19">
        <f>48.3*0.1</f>
        <v>4.83</v>
      </c>
    </row>
    <row r="22" spans="1:11" ht="16.5" thickBot="1" x14ac:dyDescent="0.3">
      <c r="A22" s="58" t="s">
        <v>15</v>
      </c>
      <c r="B22" s="74"/>
      <c r="C22" s="74"/>
      <c r="D22" s="74"/>
      <c r="E22" s="75"/>
      <c r="F22" s="30">
        <f>SUM(F17:F21)</f>
        <v>44.999999999999993</v>
      </c>
      <c r="G22" s="30">
        <f t="shared" ref="G22:J22" si="2">SUM(G17:G21)</f>
        <v>383.29500000000007</v>
      </c>
      <c r="H22" s="30">
        <f t="shared" si="2"/>
        <v>15.295500000000001</v>
      </c>
      <c r="I22" s="30">
        <f t="shared" si="2"/>
        <v>11.629999999999999</v>
      </c>
      <c r="J22" s="30">
        <f t="shared" si="2"/>
        <v>53.1</v>
      </c>
    </row>
    <row r="23" spans="1:11" s="39" customFormat="1" ht="30" x14ac:dyDescent="0.25">
      <c r="A23" s="67" t="s">
        <v>29</v>
      </c>
      <c r="B23" s="27" t="s">
        <v>16</v>
      </c>
      <c r="C23" s="28" t="s">
        <v>56</v>
      </c>
      <c r="D23" s="28" t="s">
        <v>55</v>
      </c>
      <c r="E23" s="20" t="s">
        <v>34</v>
      </c>
      <c r="F23" s="21">
        <v>15.03</v>
      </c>
      <c r="G23" s="21">
        <f>429*0.25+162*0.1</f>
        <v>123.45</v>
      </c>
      <c r="H23" s="21">
        <f>8.07*0.25+2.6*0.1</f>
        <v>2.2774999999999999</v>
      </c>
      <c r="I23" s="21">
        <f>20.36*0.25+15*0.1</f>
        <v>6.59</v>
      </c>
      <c r="J23" s="22">
        <f>47.92*0.25+3.6*0.1</f>
        <v>12.34</v>
      </c>
      <c r="K23"/>
    </row>
    <row r="24" spans="1:11" s="37" customFormat="1" x14ac:dyDescent="0.25">
      <c r="A24" s="63"/>
      <c r="B24" s="13" t="s">
        <v>13</v>
      </c>
      <c r="C24" s="10" t="s">
        <v>57</v>
      </c>
      <c r="D24" s="10" t="s">
        <v>58</v>
      </c>
      <c r="E24" s="23">
        <v>50</v>
      </c>
      <c r="F24" s="12">
        <v>40.81</v>
      </c>
      <c r="G24" s="33">
        <f>129.15</f>
        <v>129.15</v>
      </c>
      <c r="H24" s="33">
        <f>17.2*1</f>
        <v>17.2</v>
      </c>
      <c r="I24" s="33">
        <f>3.8*1</f>
        <v>3.8</v>
      </c>
      <c r="J24" s="34">
        <f>6.6*1</f>
        <v>6.6</v>
      </c>
      <c r="K24"/>
    </row>
    <row r="25" spans="1:11" s="37" customFormat="1" x14ac:dyDescent="0.25">
      <c r="A25" s="63"/>
      <c r="B25" s="13" t="s">
        <v>17</v>
      </c>
      <c r="C25" s="10" t="s">
        <v>45</v>
      </c>
      <c r="D25" s="10" t="s">
        <v>46</v>
      </c>
      <c r="E25" s="23">
        <v>100</v>
      </c>
      <c r="F25" s="12">
        <v>6.55</v>
      </c>
      <c r="G25" s="12">
        <f>1123*0.1</f>
        <v>112.30000000000001</v>
      </c>
      <c r="H25" s="12">
        <f>36.78*0.1</f>
        <v>3.6780000000000004</v>
      </c>
      <c r="I25" s="12">
        <f>30.1*0.1</f>
        <v>3.0100000000000002</v>
      </c>
      <c r="J25" s="14">
        <f>176.3*0.1</f>
        <v>17.630000000000003</v>
      </c>
    </row>
    <row r="26" spans="1:11" s="37" customFormat="1" x14ac:dyDescent="0.25">
      <c r="A26" s="63"/>
      <c r="B26" s="13" t="s">
        <v>18</v>
      </c>
      <c r="C26" s="10" t="s">
        <v>19</v>
      </c>
      <c r="D26" s="10" t="s">
        <v>20</v>
      </c>
      <c r="E26" s="23" t="s">
        <v>33</v>
      </c>
      <c r="F26" s="12">
        <v>2.62</v>
      </c>
      <c r="G26" s="12">
        <v>60</v>
      </c>
      <c r="H26" s="12">
        <v>7.0000000000000007E-2</v>
      </c>
      <c r="I26" s="12">
        <v>0.02</v>
      </c>
      <c r="J26" s="14">
        <v>15</v>
      </c>
      <c r="K26"/>
    </row>
    <row r="27" spans="1:11" s="37" customFormat="1" x14ac:dyDescent="0.25">
      <c r="A27" s="63"/>
      <c r="B27" s="13" t="s">
        <v>21</v>
      </c>
      <c r="C27" s="10" t="s">
        <v>47</v>
      </c>
      <c r="D27" s="10" t="s">
        <v>48</v>
      </c>
      <c r="E27" s="23">
        <v>50</v>
      </c>
      <c r="F27" s="12">
        <v>4.07</v>
      </c>
      <c r="G27" s="12">
        <f>318*0.5</f>
        <v>159</v>
      </c>
      <c r="H27" s="11">
        <f>7.28*0.5</f>
        <v>3.64</v>
      </c>
      <c r="I27" s="11">
        <f>12.52*0.5</f>
        <v>6.26</v>
      </c>
      <c r="J27" s="15">
        <f>43.92*0.5</f>
        <v>21.96</v>
      </c>
    </row>
    <row r="28" spans="1:11" s="37" customFormat="1" ht="15.75" thickBot="1" x14ac:dyDescent="0.3">
      <c r="A28" s="63"/>
      <c r="B28" s="16" t="s">
        <v>14</v>
      </c>
      <c r="C28" s="17" t="s">
        <v>41</v>
      </c>
      <c r="D28" s="17" t="s">
        <v>60</v>
      </c>
      <c r="E28" s="24">
        <v>10.5</v>
      </c>
      <c r="F28" s="25">
        <v>0.42</v>
      </c>
      <c r="G28" s="25">
        <f>229.7*0.105</f>
        <v>24.118499999999997</v>
      </c>
      <c r="H28" s="18">
        <f>6.7*0.105</f>
        <v>0.70350000000000001</v>
      </c>
      <c r="I28" s="18">
        <f>1.1*0.105</f>
        <v>0.11550000000000001</v>
      </c>
      <c r="J28" s="19">
        <f>48.3*0.105</f>
        <v>5.0714999999999995</v>
      </c>
    </row>
    <row r="29" spans="1:11" s="37" customFormat="1" ht="16.5" thickBot="1" x14ac:dyDescent="0.3">
      <c r="A29" s="58" t="s">
        <v>15</v>
      </c>
      <c r="B29" s="74"/>
      <c r="C29" s="74"/>
      <c r="D29" s="74"/>
      <c r="E29" s="75"/>
      <c r="F29" s="30">
        <f>SUM(F23:F28)</f>
        <v>69.500000000000014</v>
      </c>
      <c r="G29" s="30">
        <f t="shared" ref="G29:J29" si="3">SUM(G23:G28)</f>
        <v>608.01850000000013</v>
      </c>
      <c r="H29" s="30">
        <f t="shared" si="3"/>
        <v>27.569000000000003</v>
      </c>
      <c r="I29" s="30">
        <f t="shared" si="3"/>
        <v>19.795500000000001</v>
      </c>
      <c r="J29" s="30">
        <f t="shared" si="3"/>
        <v>78.601500000000001</v>
      </c>
      <c r="K29"/>
    </row>
    <row r="31" spans="1:11" ht="15.75" thickBot="1" x14ac:dyDescent="0.3">
      <c r="A31" s="51" t="s">
        <v>25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1" ht="15.75" x14ac:dyDescent="0.25">
      <c r="A32" s="31"/>
      <c r="B32" s="31"/>
      <c r="C32" s="50" t="s">
        <v>23</v>
      </c>
      <c r="D32" s="50"/>
      <c r="G32" s="52"/>
      <c r="H32" s="52"/>
      <c r="I32" s="52"/>
      <c r="J32" s="52"/>
    </row>
    <row r="33" spans="1:4" x14ac:dyDescent="0.25">
      <c r="A33" s="1"/>
      <c r="B33" s="1"/>
      <c r="C33" s="1"/>
      <c r="D33" s="1"/>
    </row>
    <row r="34" spans="1:4" x14ac:dyDescent="0.25">
      <c r="A34" s="61" t="s">
        <v>24</v>
      </c>
      <c r="B34" s="61"/>
    </row>
    <row r="35" spans="1:4" x14ac:dyDescent="0.25">
      <c r="A35" s="61" t="s">
        <v>26</v>
      </c>
      <c r="B35" s="61"/>
    </row>
  </sheetData>
  <mergeCells count="17">
    <mergeCell ref="A34:B34"/>
    <mergeCell ref="A35:B35"/>
    <mergeCell ref="A9:A12"/>
    <mergeCell ref="A13:E13"/>
    <mergeCell ref="A14:A15"/>
    <mergeCell ref="A16:E16"/>
    <mergeCell ref="A31:J31"/>
    <mergeCell ref="C32:D32"/>
    <mergeCell ref="G32:J32"/>
    <mergeCell ref="A22:E22"/>
    <mergeCell ref="A23:A28"/>
    <mergeCell ref="A29:E29"/>
    <mergeCell ref="B1:C1"/>
    <mergeCell ref="G1:J1"/>
    <mergeCell ref="A3:A7"/>
    <mergeCell ref="A8:E8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13.10 1-4 кл</vt:lpstr>
      <vt:lpstr>13.10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2021-10-12T11:45:13Z</dcterms:modified>
</cp:coreProperties>
</file>