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5.10 1-4 кл" sheetId="1" r:id="rId1"/>
    <sheet name="15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3" i="2" l="1"/>
  <c r="I13" i="2"/>
  <c r="H13" i="2"/>
  <c r="G13" i="2"/>
  <c r="J11" i="2"/>
  <c r="I11" i="2"/>
  <c r="H11" i="2"/>
  <c r="G11" i="2"/>
  <c r="J12" i="2"/>
  <c r="I12" i="2"/>
  <c r="H12" i="2"/>
  <c r="G12" i="2"/>
  <c r="J10" i="2"/>
  <c r="I10" i="2"/>
  <c r="H10" i="2"/>
  <c r="G10" i="2"/>
  <c r="J8" i="2"/>
  <c r="I8" i="2"/>
  <c r="H8" i="2"/>
  <c r="G8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G20" i="1"/>
  <c r="H20" i="1"/>
  <c r="I20" i="1"/>
  <c r="J20" i="1"/>
  <c r="F20" i="1"/>
  <c r="J11" i="1"/>
  <c r="I11" i="1"/>
  <c r="H11" i="1"/>
  <c r="G11" i="1"/>
  <c r="J10" i="1"/>
  <c r="I10" i="1"/>
  <c r="H10" i="1"/>
  <c r="G10" i="1"/>
  <c r="J13" i="1"/>
  <c r="I13" i="1"/>
  <c r="H13" i="1"/>
  <c r="G13" i="1"/>
  <c r="J19" i="1"/>
  <c r="I19" i="1"/>
  <c r="H19" i="1"/>
  <c r="G19" i="1"/>
  <c r="J22" i="1"/>
  <c r="I22" i="1"/>
  <c r="H22" i="1"/>
  <c r="G22" i="1"/>
  <c r="J18" i="1"/>
  <c r="I18" i="1"/>
  <c r="H18" i="1"/>
  <c r="G18" i="1"/>
  <c r="J15" i="1"/>
  <c r="I15" i="1"/>
  <c r="H15" i="1"/>
  <c r="G15" i="1"/>
  <c r="J8" i="1"/>
  <c r="I8" i="1"/>
  <c r="H8" i="1"/>
  <c r="G8" i="1"/>
  <c r="J5" i="1"/>
  <c r="I5" i="1"/>
  <c r="H5" i="1"/>
  <c r="G5" i="1"/>
  <c r="J4" i="1"/>
  <c r="I4" i="1"/>
  <c r="H4" i="1"/>
  <c r="G4" i="1"/>
  <c r="J3" i="1"/>
  <c r="I3" i="1"/>
  <c r="H3" i="1"/>
  <c r="G3" i="1"/>
  <c r="F28" i="2" l="1"/>
  <c r="J28" i="2"/>
  <c r="I28" i="2"/>
  <c r="H28" i="2"/>
  <c r="G28" i="2"/>
  <c r="F17" i="2"/>
  <c r="J17" i="2"/>
  <c r="I17" i="2"/>
  <c r="H17" i="2"/>
  <c r="G17" i="2"/>
  <c r="F14" i="2"/>
  <c r="J14" i="2"/>
  <c r="I14" i="2"/>
  <c r="H14" i="2"/>
  <c r="G14" i="2"/>
  <c r="J9" i="2"/>
  <c r="F9" i="2"/>
  <c r="H9" i="2"/>
  <c r="I9" i="2"/>
  <c r="G9" i="2"/>
  <c r="G23" i="1"/>
  <c r="H23" i="1"/>
  <c r="I23" i="1"/>
  <c r="J23" i="1"/>
  <c r="F23" i="1"/>
  <c r="J14" i="1" l="1"/>
  <c r="F14" i="1"/>
  <c r="G16" i="1"/>
  <c r="H16" i="1"/>
  <c r="I16" i="1"/>
  <c r="J16" i="1"/>
  <c r="G17" i="1"/>
  <c r="H17" i="1"/>
  <c r="I17" i="1"/>
  <c r="J17" i="1"/>
  <c r="I14" i="1"/>
  <c r="H14" i="1"/>
  <c r="G14" i="1"/>
  <c r="F9" i="1"/>
  <c r="J6" i="1"/>
  <c r="I6" i="1"/>
  <c r="H6" i="1"/>
  <c r="G6" i="1"/>
  <c r="I9" i="1" l="1"/>
  <c r="J9" i="1"/>
  <c r="H9" i="1"/>
  <c r="F22" i="2" l="1"/>
  <c r="J22" i="2" l="1"/>
  <c r="I22" i="2"/>
  <c r="H22" i="2"/>
  <c r="G22" i="2"/>
  <c r="G7" i="1" l="1"/>
  <c r="G9" i="1" s="1"/>
</calcChain>
</file>

<file path=xl/sharedStrings.xml><?xml version="1.0" encoding="utf-8"?>
<sst xmlns="http://schemas.openxmlformats.org/spreadsheetml/2006/main" count="181" uniqueCount="73">
  <si>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</si>
  <si>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</si>
  <si>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</si>
  <si>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</si>
  <si>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</si>
  <si>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</si>
  <si>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</si>
  <si>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</si>
  <si>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</si>
  <si>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</si>
  <si>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</si>
  <si>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</si>
  <si>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</si>
  <si>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</si>
  <si>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</si>
  <si>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</si>
  <si>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</si>
  <si>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</si>
  <si>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</si>
  <si>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</si>
  <si>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</si>
  <si>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</si>
  <si>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</si>
  <si>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</si>
  <si>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</si>
  <si>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</si>
  <si>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</si>
  <si>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</si>
  <si>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</si>
  <si>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</si>
  <si>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</si>
  <si>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</si>
  <si>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 №6</t>
  </si>
  <si>
    <t>Булочка "Рулетик с маком"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</si>
  <si>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</si>
  <si>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</si>
  <si>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</si>
  <si>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</si>
  <si>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</si>
  <si>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</si>
  <si>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№269-2015г.</t>
  </si>
  <si>
    <t>Котлета (особая) из говядины и свинины</t>
  </si>
  <si>
    <t>Напиток</t>
  </si>
  <si>
    <t>ПР</t>
  </si>
  <si>
    <t>Кондитерское изделие</t>
  </si>
  <si>
    <t>№71-2015г.</t>
  </si>
  <si>
    <t>№342-2015г.</t>
  </si>
  <si>
    <t>Компот из свежих яблок</t>
  </si>
  <si>
    <t>№102-2015г.</t>
  </si>
  <si>
    <t>Суп картофельный с горохом с зеленью</t>
  </si>
  <si>
    <t>250/2</t>
  </si>
  <si>
    <t>40/100</t>
  </si>
  <si>
    <t>ТТК №20</t>
  </si>
  <si>
    <t>Плов "Школьный"</t>
  </si>
  <si>
    <t>Пряник сливочный</t>
  </si>
  <si>
    <t xml:space="preserve">Обед дети-инвалиды 5-11 кл 1 смена </t>
  </si>
  <si>
    <t>Обед 6-7 кл. 2-я смена</t>
  </si>
  <si>
    <t>Овощи натуральные свежие (огурцы)</t>
  </si>
  <si>
    <t>№312-2015г.</t>
  </si>
  <si>
    <t>Пюре картофельное</t>
  </si>
  <si>
    <t>№306-2015г.</t>
  </si>
  <si>
    <t>Бобовые отварные (горошек зелёный консервированный)</t>
  </si>
  <si>
    <t>Напиток (сладкое блюдо)</t>
  </si>
  <si>
    <t>№349-2015г.</t>
  </si>
  <si>
    <t>Компот из смеси сухофруктов</t>
  </si>
  <si>
    <t>Батон пшеничный</t>
  </si>
  <si>
    <t>30/75</t>
  </si>
  <si>
    <t>Молочный коктейль "Авишка" 2,5%</t>
  </si>
  <si>
    <t>200</t>
  </si>
  <si>
    <t>ТТК №5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</si>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</sst>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2" fontId="2" fillId="0" borderId="3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15" sqref="B15:J19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"/>
      <c r="F1" s="1" t="s">
        <v>2</v>
      </c>
      <c r="G1" s="54">
        <v>44484</v>
      </c>
      <c r="H1" s="55"/>
      <c r="I1" s="55"/>
      <c r="J1" s="55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69" t="s">
        <v>27</v>
      </c>
      <c r="B3" s="20" t="s">
        <v>31</v>
      </c>
      <c r="C3" s="21" t="s">
        <v>45</v>
      </c>
      <c r="D3" s="21" t="s">
        <v>57</v>
      </c>
      <c r="E3" s="22">
        <v>15</v>
      </c>
      <c r="F3" s="22">
        <v>3.37</v>
      </c>
      <c r="G3" s="23">
        <f>6/50*15</f>
        <v>1.7999999999999998</v>
      </c>
      <c r="H3" s="23">
        <f>0.35/50*15</f>
        <v>0.10499999999999998</v>
      </c>
      <c r="I3" s="23">
        <f>0.05/50*15</f>
        <v>1.4999999999999999E-2</v>
      </c>
      <c r="J3" s="24">
        <f>0.95/50*15</f>
        <v>0.28499999999999998</v>
      </c>
    </row>
    <row r="4" spans="1:12" x14ac:dyDescent="0.25">
      <c r="A4" s="70"/>
      <c r="B4" s="13" t="s">
        <v>13</v>
      </c>
      <c r="C4" s="10" t="s">
        <v>40</v>
      </c>
      <c r="D4" s="10" t="s">
        <v>41</v>
      </c>
      <c r="E4" s="25">
        <v>55</v>
      </c>
      <c r="F4" s="12">
        <v>33.21</v>
      </c>
      <c r="G4" s="12">
        <f>144*1.1</f>
        <v>158.4</v>
      </c>
      <c r="H4" s="12">
        <f>8.37*1.1</f>
        <v>9.2070000000000007</v>
      </c>
      <c r="I4" s="12">
        <f>9.17*1.1</f>
        <v>10.087000000000002</v>
      </c>
      <c r="J4" s="14">
        <f>6.56*1.1</f>
        <v>7.2160000000000002</v>
      </c>
    </row>
    <row r="5" spans="1:12" x14ac:dyDescent="0.25">
      <c r="A5" s="70"/>
      <c r="B5" s="13" t="s">
        <v>17</v>
      </c>
      <c r="C5" s="10" t="s">
        <v>58</v>
      </c>
      <c r="D5" s="10" t="s">
        <v>59</v>
      </c>
      <c r="E5" s="25">
        <v>150</v>
      </c>
      <c r="F5" s="12">
        <v>17.52</v>
      </c>
      <c r="G5" s="12">
        <f>915*0.15</f>
        <v>137.25</v>
      </c>
      <c r="H5" s="12">
        <f>20.43*0.15</f>
        <v>3.0644999999999998</v>
      </c>
      <c r="I5" s="12">
        <f>32.01*0.15</f>
        <v>4.8014999999999999</v>
      </c>
      <c r="J5" s="14">
        <f>136.26*0.15</f>
        <v>20.438999999999997</v>
      </c>
    </row>
    <row r="6" spans="1:12" x14ac:dyDescent="0.25">
      <c r="A6" s="70"/>
      <c r="B6" s="13" t="s">
        <v>18</v>
      </c>
      <c r="C6" s="10" t="s">
        <v>46</v>
      </c>
      <c r="D6" s="10" t="s">
        <v>47</v>
      </c>
      <c r="E6" s="25">
        <v>200</v>
      </c>
      <c r="F6" s="12">
        <v>7.24</v>
      </c>
      <c r="G6" s="12">
        <f>573*0.2</f>
        <v>114.60000000000001</v>
      </c>
      <c r="H6" s="12">
        <f>0.8*0.2</f>
        <v>0.16000000000000003</v>
      </c>
      <c r="I6" s="12">
        <f>0.8*0.2</f>
        <v>0.16000000000000003</v>
      </c>
      <c r="J6" s="14">
        <f>139.4*0.2</f>
        <v>27.880000000000003</v>
      </c>
    </row>
    <row r="7" spans="1:12" x14ac:dyDescent="0.25">
      <c r="A7" s="70"/>
      <c r="B7" s="13" t="s">
        <v>21</v>
      </c>
      <c r="C7" s="10" t="s">
        <v>32</v>
      </c>
      <c r="D7" s="10" t="s">
        <v>33</v>
      </c>
      <c r="E7" s="25">
        <v>50</v>
      </c>
      <c r="F7" s="12">
        <v>6.79</v>
      </c>
      <c r="G7" s="12">
        <f>397.2/2</f>
        <v>198.6</v>
      </c>
      <c r="H7" s="11">
        <v>4.0999999999999996</v>
      </c>
      <c r="I7" s="11">
        <v>7.7</v>
      </c>
      <c r="J7" s="15">
        <v>28.2</v>
      </c>
    </row>
    <row r="8" spans="1:12" ht="15.75" thickBot="1" x14ac:dyDescent="0.3">
      <c r="A8" s="71"/>
      <c r="B8" s="16" t="s">
        <v>14</v>
      </c>
      <c r="C8" s="17" t="s">
        <v>69</v>
      </c>
      <c r="D8" s="17" t="s">
        <v>35</v>
      </c>
      <c r="E8" s="26">
        <v>30</v>
      </c>
      <c r="F8" s="27">
        <v>1.37</v>
      </c>
      <c r="G8" s="27">
        <f>229.7*0.3</f>
        <v>68.91</v>
      </c>
      <c r="H8" s="18">
        <f>6.7*0.3</f>
        <v>2.0099999999999998</v>
      </c>
      <c r="I8" s="18">
        <f>1.1*0.3</f>
        <v>0.33</v>
      </c>
      <c r="J8" s="19">
        <f>48.3*0.3</f>
        <v>14.489999999999998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8">
        <f>SUM(F3:F8)</f>
        <v>69.5</v>
      </c>
      <c r="G9" s="28">
        <f t="shared" ref="G9:J9" si="0">SUM(G3:G8)</f>
        <v>679.56000000000006</v>
      </c>
      <c r="H9" s="28">
        <f t="shared" si="0"/>
        <v>18.646499999999996</v>
      </c>
      <c r="I9" s="28">
        <f t="shared" si="0"/>
        <v>23.093499999999999</v>
      </c>
      <c r="J9" s="28">
        <f t="shared" si="0"/>
        <v>98.509999999999991</v>
      </c>
    </row>
    <row r="10" spans="1:12" s="47" customFormat="1" x14ac:dyDescent="0.25">
      <c r="A10" s="62" t="s">
        <v>28</v>
      </c>
      <c r="B10" s="29" t="s">
        <v>16</v>
      </c>
      <c r="C10" s="30" t="s">
        <v>48</v>
      </c>
      <c r="D10" s="30" t="s">
        <v>49</v>
      </c>
      <c r="E10" s="22" t="s">
        <v>50</v>
      </c>
      <c r="F10" s="23">
        <v>8.61</v>
      </c>
      <c r="G10" s="23">
        <f>593*0.25</f>
        <v>148.25</v>
      </c>
      <c r="H10" s="23">
        <f>21.96*0.25</f>
        <v>5.49</v>
      </c>
      <c r="I10" s="23">
        <f>21.08*0.25</f>
        <v>5.27</v>
      </c>
      <c r="J10" s="24">
        <f>66.14*0.25</f>
        <v>16.535</v>
      </c>
      <c r="K10"/>
    </row>
    <row r="11" spans="1:12" x14ac:dyDescent="0.25">
      <c r="A11" s="63"/>
      <c r="B11" s="13" t="s">
        <v>13</v>
      </c>
      <c r="C11" s="10" t="s">
        <v>52</v>
      </c>
      <c r="D11" s="10" t="s">
        <v>53</v>
      </c>
      <c r="E11" s="25" t="s">
        <v>66</v>
      </c>
      <c r="F11" s="12">
        <v>32.700000000000003</v>
      </c>
      <c r="G11" s="37">
        <f>280.7/40*30</f>
        <v>210.52500000000001</v>
      </c>
      <c r="H11" s="37">
        <f>14/40*30</f>
        <v>10.5</v>
      </c>
      <c r="I11" s="37">
        <f>14.1/40*30</f>
        <v>10.574999999999999</v>
      </c>
      <c r="J11" s="38">
        <f>24.5/40*30</f>
        <v>18.375</v>
      </c>
      <c r="K11"/>
    </row>
    <row r="12" spans="1:12" s="47" customFormat="1" x14ac:dyDescent="0.25">
      <c r="A12" s="63"/>
      <c r="B12" s="13" t="s">
        <v>18</v>
      </c>
      <c r="C12" s="10" t="s">
        <v>19</v>
      </c>
      <c r="D12" s="10" t="s">
        <v>20</v>
      </c>
      <c r="E12" s="25" t="s">
        <v>36</v>
      </c>
      <c r="F12" s="12">
        <v>2.62</v>
      </c>
      <c r="G12" s="12">
        <v>60</v>
      </c>
      <c r="H12" s="12">
        <v>7.0000000000000007E-2</v>
      </c>
      <c r="I12" s="12">
        <v>0.02</v>
      </c>
      <c r="J12" s="14">
        <v>15</v>
      </c>
    </row>
    <row r="13" spans="1:12" ht="15.75" thickBot="1" x14ac:dyDescent="0.3">
      <c r="A13" s="63"/>
      <c r="B13" s="16" t="s">
        <v>14</v>
      </c>
      <c r="C13" s="17" t="s">
        <v>69</v>
      </c>
      <c r="D13" s="17" t="s">
        <v>35</v>
      </c>
      <c r="E13" s="26">
        <v>26</v>
      </c>
      <c r="F13" s="27">
        <v>1.07</v>
      </c>
      <c r="G13" s="27">
        <f>229.7*0.26</f>
        <v>59.722000000000001</v>
      </c>
      <c r="H13" s="18">
        <f>6.7*0.26</f>
        <v>1.7420000000000002</v>
      </c>
      <c r="I13" s="18">
        <f>1.1*0.26</f>
        <v>0.28600000000000003</v>
      </c>
      <c r="J13" s="19">
        <f>48.3*0.26</f>
        <v>12.558</v>
      </c>
    </row>
    <row r="14" spans="1:12" ht="16.5" thickBot="1" x14ac:dyDescent="0.3">
      <c r="A14" s="64" t="s">
        <v>15</v>
      </c>
      <c r="B14" s="65"/>
      <c r="C14" s="65"/>
      <c r="D14" s="65"/>
      <c r="E14" s="66"/>
      <c r="F14" s="46">
        <f>SUM(F10:F13)</f>
        <v>45</v>
      </c>
      <c r="G14" s="46">
        <f t="shared" ref="G14:J14" si="1">SUM(G10:G13)</f>
        <v>478.49699999999996</v>
      </c>
      <c r="H14" s="46">
        <f t="shared" si="1"/>
        <v>17.802</v>
      </c>
      <c r="I14" s="46">
        <f t="shared" si="1"/>
        <v>16.151</v>
      </c>
      <c r="J14" s="46">
        <f t="shared" si="1"/>
        <v>62.467999999999996</v>
      </c>
    </row>
    <row r="15" spans="1:12" s="44" customFormat="1" ht="30" x14ac:dyDescent="0.25">
      <c r="A15" s="63" t="s">
        <v>29</v>
      </c>
      <c r="B15" s="29" t="s">
        <v>31</v>
      </c>
      <c r="C15" s="30" t="s">
        <v>60</v>
      </c>
      <c r="D15" s="30" t="s">
        <v>61</v>
      </c>
      <c r="E15" s="22">
        <v>15</v>
      </c>
      <c r="F15" s="23">
        <v>8.49</v>
      </c>
      <c r="G15" s="23">
        <f>592*0.015</f>
        <v>8.879999999999999</v>
      </c>
      <c r="H15" s="23">
        <f>28.85*0.015</f>
        <v>0.43275000000000002</v>
      </c>
      <c r="I15" s="23">
        <f>27.24*0.015</f>
        <v>0.40859999999999996</v>
      </c>
      <c r="J15" s="24">
        <f>57.86*0.015</f>
        <v>0.8679</v>
      </c>
      <c r="K15"/>
    </row>
    <row r="16" spans="1:12" s="44" customFormat="1" x14ac:dyDescent="0.25">
      <c r="A16" s="63"/>
      <c r="B16" s="13" t="s">
        <v>16</v>
      </c>
      <c r="C16" s="10" t="s">
        <v>48</v>
      </c>
      <c r="D16" s="10" t="s">
        <v>49</v>
      </c>
      <c r="E16" s="25" t="s">
        <v>50</v>
      </c>
      <c r="F16" s="12">
        <v>8.61</v>
      </c>
      <c r="G16" s="12">
        <f>593*0.25</f>
        <v>148.25</v>
      </c>
      <c r="H16" s="12">
        <f>21.96*0.25</f>
        <v>5.49</v>
      </c>
      <c r="I16" s="12">
        <f>21.08*0.25</f>
        <v>5.27</v>
      </c>
      <c r="J16" s="14">
        <f>66.14*0.25</f>
        <v>16.535</v>
      </c>
      <c r="K16"/>
    </row>
    <row r="17" spans="1:11" x14ac:dyDescent="0.25">
      <c r="A17" s="63"/>
      <c r="B17" s="13" t="s">
        <v>13</v>
      </c>
      <c r="C17" s="10" t="s">
        <v>52</v>
      </c>
      <c r="D17" s="10" t="s">
        <v>53</v>
      </c>
      <c r="E17" s="25" t="s">
        <v>51</v>
      </c>
      <c r="F17" s="12">
        <v>43.6</v>
      </c>
      <c r="G17" s="37">
        <f>280.7</f>
        <v>280.7</v>
      </c>
      <c r="H17" s="37">
        <f>14</f>
        <v>14</v>
      </c>
      <c r="I17" s="37">
        <f>14.1</f>
        <v>14.1</v>
      </c>
      <c r="J17" s="38">
        <f>24.5</f>
        <v>24.5</v>
      </c>
      <c r="K17"/>
    </row>
    <row r="18" spans="1:11" x14ac:dyDescent="0.25">
      <c r="A18" s="63"/>
      <c r="B18" s="13" t="s">
        <v>62</v>
      </c>
      <c r="C18" s="10" t="s">
        <v>63</v>
      </c>
      <c r="D18" s="10" t="s">
        <v>64</v>
      </c>
      <c r="E18" s="25">
        <v>200</v>
      </c>
      <c r="F18" s="12">
        <v>6.24</v>
      </c>
      <c r="G18" s="12">
        <f>664*0.2</f>
        <v>132.80000000000001</v>
      </c>
      <c r="H18" s="37">
        <f>3.31*0.2</f>
        <v>0.66200000000000003</v>
      </c>
      <c r="I18" s="37">
        <f>0.45*0.2</f>
        <v>9.0000000000000011E-2</v>
      </c>
      <c r="J18" s="38">
        <f>160.07*0.2</f>
        <v>32.014000000000003</v>
      </c>
      <c r="K18"/>
    </row>
    <row r="19" spans="1:11" ht="15.75" thickBot="1" x14ac:dyDescent="0.3">
      <c r="A19" s="67"/>
      <c r="B19" s="16" t="s">
        <v>14</v>
      </c>
      <c r="C19" s="17" t="s">
        <v>43</v>
      </c>
      <c r="D19" s="17" t="s">
        <v>65</v>
      </c>
      <c r="E19" s="26">
        <v>21.5</v>
      </c>
      <c r="F19" s="27">
        <v>2.56</v>
      </c>
      <c r="G19" s="27">
        <f>280*0.215</f>
        <v>60.199999999999996</v>
      </c>
      <c r="H19" s="18">
        <f>8*0.215</f>
        <v>1.72</v>
      </c>
      <c r="I19" s="18">
        <f>3*0.215</f>
        <v>0.64500000000000002</v>
      </c>
      <c r="J19" s="19">
        <f>54*0.215</f>
        <v>11.61</v>
      </c>
      <c r="K19"/>
    </row>
    <row r="20" spans="1:11" ht="16.5" thickBot="1" x14ac:dyDescent="0.3">
      <c r="A20" s="59" t="s">
        <v>15</v>
      </c>
      <c r="B20" s="60"/>
      <c r="C20" s="60"/>
      <c r="D20" s="60"/>
      <c r="E20" s="61"/>
      <c r="F20" s="28">
        <f>SUM(F15:F19)</f>
        <v>69.5</v>
      </c>
      <c r="G20" s="28">
        <f t="shared" ref="G20:J20" si="2">SUM(G15:G19)</f>
        <v>630.83000000000004</v>
      </c>
      <c r="H20" s="28">
        <f t="shared" si="2"/>
        <v>22.304749999999999</v>
      </c>
      <c r="I20" s="28">
        <f t="shared" si="2"/>
        <v>20.513599999999997</v>
      </c>
      <c r="J20" s="28">
        <f t="shared" si="2"/>
        <v>85.526899999999998</v>
      </c>
      <c r="K20"/>
    </row>
    <row r="21" spans="1:11" x14ac:dyDescent="0.25">
      <c r="A21" s="62" t="s">
        <v>30</v>
      </c>
      <c r="B21" s="29" t="s">
        <v>42</v>
      </c>
      <c r="C21" s="30" t="s">
        <v>43</v>
      </c>
      <c r="D21" s="30" t="s">
        <v>67</v>
      </c>
      <c r="E21" s="32" t="s">
        <v>68</v>
      </c>
      <c r="F21" s="33">
        <v>34.299999999999997</v>
      </c>
      <c r="G21" s="35">
        <v>160</v>
      </c>
      <c r="H21" s="35">
        <v>5</v>
      </c>
      <c r="I21" s="35">
        <v>6.2</v>
      </c>
      <c r="J21" s="36">
        <v>22</v>
      </c>
      <c r="K21"/>
    </row>
    <row r="22" spans="1:11" s="47" customFormat="1" ht="15.75" thickBot="1" x14ac:dyDescent="0.3">
      <c r="A22" s="63"/>
      <c r="B22" s="16" t="s">
        <v>44</v>
      </c>
      <c r="C22" s="17" t="s">
        <v>43</v>
      </c>
      <c r="D22" s="17" t="s">
        <v>54</v>
      </c>
      <c r="E22" s="26">
        <v>80</v>
      </c>
      <c r="F22" s="27">
        <v>10.7</v>
      </c>
      <c r="G22" s="39">
        <f>350*0.8</f>
        <v>280</v>
      </c>
      <c r="H22" s="39">
        <f>5*0.8</f>
        <v>4</v>
      </c>
      <c r="I22" s="39">
        <f>6*0.8</f>
        <v>4.8000000000000007</v>
      </c>
      <c r="J22" s="40">
        <f>69*0.8</f>
        <v>55.2</v>
      </c>
      <c r="K22"/>
    </row>
    <row r="23" spans="1:11" ht="16.5" thickBot="1" x14ac:dyDescent="0.3">
      <c r="A23" s="59" t="s">
        <v>15</v>
      </c>
      <c r="B23" s="72"/>
      <c r="C23" s="72"/>
      <c r="D23" s="72"/>
      <c r="E23" s="73"/>
      <c r="F23" s="5">
        <f>SUM(F21:F22)</f>
        <v>45</v>
      </c>
      <c r="G23" s="5">
        <f>SUM(G21:G22)</f>
        <v>440</v>
      </c>
      <c r="H23" s="5">
        <f>SUM(H21:H22)</f>
        <v>9</v>
      </c>
      <c r="I23" s="5">
        <f>SUM(I21:I22)</f>
        <v>11</v>
      </c>
      <c r="J23" s="5">
        <f>SUM(J21:J22)</f>
        <v>77.2</v>
      </c>
      <c r="K23"/>
    </row>
    <row r="25" spans="1:11" ht="15.75" thickBot="1" x14ac:dyDescent="0.3">
      <c r="A25" s="57" t="s">
        <v>25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1" ht="15.75" x14ac:dyDescent="0.25">
      <c r="A26" s="34"/>
      <c r="B26" s="34"/>
      <c r="C26" s="56" t="s">
        <v>23</v>
      </c>
      <c r="D26" s="56"/>
      <c r="G26" s="58"/>
      <c r="H26" s="58"/>
      <c r="I26" s="58"/>
      <c r="J26" s="58"/>
    </row>
    <row r="27" spans="1:11" x14ac:dyDescent="0.25">
      <c r="A27" s="1"/>
      <c r="B27" s="1"/>
      <c r="C27" s="1"/>
      <c r="D27" s="1"/>
    </row>
    <row r="28" spans="1:11" x14ac:dyDescent="0.25">
      <c r="A28" s="68" t="s">
        <v>24</v>
      </c>
      <c r="B28" s="68"/>
    </row>
    <row r="29" spans="1:11" x14ac:dyDescent="0.25">
      <c r="A29" s="68" t="s">
        <v>26</v>
      </c>
      <c r="B29" s="68"/>
    </row>
    <row r="30" spans="1:11" x14ac:dyDescent="0.25">
      <c r="A30" s="6"/>
    </row>
  </sheetData>
  <mergeCells count="15">
    <mergeCell ref="A28:B28"/>
    <mergeCell ref="A29:B29"/>
    <mergeCell ref="A3:A8"/>
    <mergeCell ref="A21:A22"/>
    <mergeCell ref="A23:E23"/>
    <mergeCell ref="B1:C1"/>
    <mergeCell ref="G1:J1"/>
    <mergeCell ref="C26:D26"/>
    <mergeCell ref="A25:J25"/>
    <mergeCell ref="G26:J26"/>
    <mergeCell ref="A9:E9"/>
    <mergeCell ref="A10:A13"/>
    <mergeCell ref="A14:E14"/>
    <mergeCell ref="A15:A19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B16" sqref="A16:XFD16"/>
    </sheetView>
  </sheetViews>
  <sheetFormatPr defaultRowHeight="15" x14ac:dyDescent="0.25"/>
  <cols>
    <col min="1" max="1" width="27.8554687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50" t="s">
        <v>0</v>
      </c>
      <c r="B1" s="74" t="s">
        <v>22</v>
      </c>
      <c r="C1" s="75"/>
      <c r="D1" s="1" t="s">
        <v>1</v>
      </c>
      <c r="E1" s="41"/>
      <c r="F1" s="1" t="s">
        <v>2</v>
      </c>
      <c r="G1" s="76">
        <v>44484</v>
      </c>
      <c r="H1" s="77"/>
      <c r="I1" s="77"/>
      <c r="J1" s="77"/>
      <c r="K1" s="1"/>
      <c r="L1" s="1"/>
    </row>
    <row r="2" spans="1:12" ht="15.75" thickBot="1" x14ac:dyDescent="0.3">
      <c r="A2" s="49" t="s">
        <v>3</v>
      </c>
      <c r="B2" s="5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3" t="s">
        <v>12</v>
      </c>
    </row>
    <row r="3" spans="1:12" x14ac:dyDescent="0.25">
      <c r="A3" s="78" t="s">
        <v>37</v>
      </c>
      <c r="B3" s="20" t="s">
        <v>31</v>
      </c>
      <c r="C3" s="21" t="s">
        <v>45</v>
      </c>
      <c r="D3" s="21" t="s">
        <v>57</v>
      </c>
      <c r="E3" s="22">
        <v>15</v>
      </c>
      <c r="F3" s="22">
        <v>3.37</v>
      </c>
      <c r="G3" s="23">
        <f>6/50*15</f>
        <v>1.7999999999999998</v>
      </c>
      <c r="H3" s="23">
        <f>0.35/50*15</f>
        <v>0.10499999999999998</v>
      </c>
      <c r="I3" s="23">
        <f>0.05/50*15</f>
        <v>1.4999999999999999E-2</v>
      </c>
      <c r="J3" s="24">
        <f>0.95/50*15</f>
        <v>0.28499999999999998</v>
      </c>
    </row>
    <row r="4" spans="1:12" s="45" customFormat="1" x14ac:dyDescent="0.25">
      <c r="A4" s="79"/>
      <c r="B4" s="13" t="s">
        <v>13</v>
      </c>
      <c r="C4" s="10" t="s">
        <v>40</v>
      </c>
      <c r="D4" s="10" t="s">
        <v>41</v>
      </c>
      <c r="E4" s="25">
        <v>55</v>
      </c>
      <c r="F4" s="12">
        <v>33.21</v>
      </c>
      <c r="G4" s="12">
        <f>144*1.1</f>
        <v>158.4</v>
      </c>
      <c r="H4" s="12">
        <f>8.37*1.1</f>
        <v>9.2070000000000007</v>
      </c>
      <c r="I4" s="12">
        <f>9.17*1.1</f>
        <v>10.087000000000002</v>
      </c>
      <c r="J4" s="14">
        <f>6.56*1.1</f>
        <v>7.2160000000000002</v>
      </c>
    </row>
    <row r="5" spans="1:12" s="45" customFormat="1" x14ac:dyDescent="0.25">
      <c r="A5" s="79"/>
      <c r="B5" s="13" t="s">
        <v>17</v>
      </c>
      <c r="C5" s="10" t="s">
        <v>58</v>
      </c>
      <c r="D5" s="10" t="s">
        <v>59</v>
      </c>
      <c r="E5" s="25">
        <v>150</v>
      </c>
      <c r="F5" s="12">
        <v>17.52</v>
      </c>
      <c r="G5" s="12">
        <f>915*0.15</f>
        <v>137.25</v>
      </c>
      <c r="H5" s="12">
        <f>20.43*0.15</f>
        <v>3.0644999999999998</v>
      </c>
      <c r="I5" s="12">
        <f>32.01*0.15</f>
        <v>4.8014999999999999</v>
      </c>
      <c r="J5" s="14">
        <f>136.26*0.15</f>
        <v>20.438999999999997</v>
      </c>
    </row>
    <row r="6" spans="1:12" x14ac:dyDescent="0.25">
      <c r="A6" s="79"/>
      <c r="B6" s="13" t="s">
        <v>18</v>
      </c>
      <c r="C6" s="10" t="s">
        <v>46</v>
      </c>
      <c r="D6" s="10" t="s">
        <v>47</v>
      </c>
      <c r="E6" s="25">
        <v>200</v>
      </c>
      <c r="F6" s="12">
        <v>7.24</v>
      </c>
      <c r="G6" s="12">
        <f>573*0.2</f>
        <v>114.60000000000001</v>
      </c>
      <c r="H6" s="12">
        <f>0.8*0.2</f>
        <v>0.16000000000000003</v>
      </c>
      <c r="I6" s="12">
        <f>0.8*0.2</f>
        <v>0.16000000000000003</v>
      </c>
      <c r="J6" s="14">
        <f>139.4*0.2</f>
        <v>27.880000000000003</v>
      </c>
    </row>
    <row r="7" spans="1:12" x14ac:dyDescent="0.25">
      <c r="A7" s="79"/>
      <c r="B7" s="13" t="s">
        <v>21</v>
      </c>
      <c r="C7" s="10" t="s">
        <v>32</v>
      </c>
      <c r="D7" s="10" t="s">
        <v>33</v>
      </c>
      <c r="E7" s="25">
        <v>50</v>
      </c>
      <c r="F7" s="12">
        <v>6.79</v>
      </c>
      <c r="G7" s="12">
        <f>397.2/2</f>
        <v>198.6</v>
      </c>
      <c r="H7" s="11">
        <v>4.0999999999999996</v>
      </c>
      <c r="I7" s="11">
        <v>7.7</v>
      </c>
      <c r="J7" s="15">
        <v>28.2</v>
      </c>
    </row>
    <row r="8" spans="1:12" ht="15.75" thickBot="1" x14ac:dyDescent="0.3">
      <c r="A8" s="80"/>
      <c r="B8" s="16" t="s">
        <v>14</v>
      </c>
      <c r="C8" s="17" t="s">
        <v>69</v>
      </c>
      <c r="D8" s="17" t="s">
        <v>35</v>
      </c>
      <c r="E8" s="26">
        <v>30</v>
      </c>
      <c r="F8" s="27">
        <v>1.37</v>
      </c>
      <c r="G8" s="27">
        <f>229.7*0.3</f>
        <v>68.91</v>
      </c>
      <c r="H8" s="18">
        <f>6.7*0.3</f>
        <v>2.0099999999999998</v>
      </c>
      <c r="I8" s="18">
        <f>1.1*0.3</f>
        <v>0.33</v>
      </c>
      <c r="J8" s="19">
        <f>48.3*0.3</f>
        <v>14.489999999999998</v>
      </c>
    </row>
    <row r="9" spans="1:12" ht="16.5" thickBot="1" x14ac:dyDescent="0.3">
      <c r="A9" s="81" t="s">
        <v>15</v>
      </c>
      <c r="B9" s="60"/>
      <c r="C9" s="60"/>
      <c r="D9" s="60"/>
      <c r="E9" s="61"/>
      <c r="F9" s="28">
        <f>SUM(F3:F8)</f>
        <v>69.5</v>
      </c>
      <c r="G9" s="28">
        <f t="shared" ref="G9:J9" si="0">SUM(G3:G8)</f>
        <v>679.56000000000006</v>
      </c>
      <c r="H9" s="28">
        <f t="shared" si="0"/>
        <v>18.646499999999996</v>
      </c>
      <c r="I9" s="28">
        <f t="shared" si="0"/>
        <v>23.093499999999999</v>
      </c>
      <c r="J9" s="28">
        <f t="shared" si="0"/>
        <v>98.509999999999991</v>
      </c>
    </row>
    <row r="10" spans="1:12" s="47" customFormat="1" x14ac:dyDescent="0.25">
      <c r="A10" s="78" t="s">
        <v>38</v>
      </c>
      <c r="B10" s="20" t="s">
        <v>31</v>
      </c>
      <c r="C10" s="21" t="s">
        <v>45</v>
      </c>
      <c r="D10" s="21" t="s">
        <v>57</v>
      </c>
      <c r="E10" s="22">
        <v>10</v>
      </c>
      <c r="F10" s="22">
        <v>2.17</v>
      </c>
      <c r="G10" s="23">
        <f>6/50*10</f>
        <v>1.2</v>
      </c>
      <c r="H10" s="23">
        <f>0.35/50*10</f>
        <v>6.9999999999999993E-2</v>
      </c>
      <c r="I10" s="23">
        <f>0.05/50*10</f>
        <v>0.01</v>
      </c>
      <c r="J10" s="24">
        <f>0.95/50*10</f>
        <v>0.19</v>
      </c>
    </row>
    <row r="11" spans="1:12" s="47" customFormat="1" x14ac:dyDescent="0.25">
      <c r="A11" s="79"/>
      <c r="B11" s="13" t="s">
        <v>17</v>
      </c>
      <c r="C11" s="10" t="s">
        <v>58</v>
      </c>
      <c r="D11" s="10" t="s">
        <v>59</v>
      </c>
      <c r="E11" s="25">
        <v>140</v>
      </c>
      <c r="F11" s="12">
        <v>16.350000000000001</v>
      </c>
      <c r="G11" s="12">
        <f>915*0.14</f>
        <v>128.10000000000002</v>
      </c>
      <c r="H11" s="12">
        <f>20.43*0.14</f>
        <v>2.8602000000000003</v>
      </c>
      <c r="I11" s="12">
        <f>32.01*0.14</f>
        <v>4.4813999999999998</v>
      </c>
      <c r="J11" s="14">
        <f>136.26*0.14</f>
        <v>19.0764</v>
      </c>
    </row>
    <row r="12" spans="1:12" s="47" customFormat="1" x14ac:dyDescent="0.25">
      <c r="A12" s="79"/>
      <c r="B12" s="13" t="s">
        <v>18</v>
      </c>
      <c r="C12" s="10" t="s">
        <v>46</v>
      </c>
      <c r="D12" s="10" t="s">
        <v>47</v>
      </c>
      <c r="E12" s="25">
        <v>200</v>
      </c>
      <c r="F12" s="12">
        <v>7.24</v>
      </c>
      <c r="G12" s="12">
        <f>573*0.2</f>
        <v>114.60000000000001</v>
      </c>
      <c r="H12" s="12">
        <f>0.8*0.2</f>
        <v>0.16000000000000003</v>
      </c>
      <c r="I12" s="12">
        <f>0.8*0.2</f>
        <v>0.16000000000000003</v>
      </c>
      <c r="J12" s="14">
        <f>139.4*0.2</f>
        <v>27.880000000000003</v>
      </c>
    </row>
    <row r="13" spans="1:12" ht="15.75" thickBot="1" x14ac:dyDescent="0.3">
      <c r="A13" s="80"/>
      <c r="B13" s="16" t="s">
        <v>14</v>
      </c>
      <c r="C13" s="17" t="s">
        <v>34</v>
      </c>
      <c r="D13" s="17" t="s">
        <v>35</v>
      </c>
      <c r="E13" s="26">
        <v>30.5</v>
      </c>
      <c r="F13" s="27">
        <v>1.24</v>
      </c>
      <c r="G13" s="27">
        <f>229.7*0.305</f>
        <v>70.058499999999995</v>
      </c>
      <c r="H13" s="18">
        <f>6.7*0.305</f>
        <v>2.0434999999999999</v>
      </c>
      <c r="I13" s="18">
        <f>1.1*0.305</f>
        <v>0.33550000000000002</v>
      </c>
      <c r="J13" s="19">
        <f>48.3*0.305</f>
        <v>14.731499999999999</v>
      </c>
    </row>
    <row r="14" spans="1:12" ht="16.5" thickBot="1" x14ac:dyDescent="0.3">
      <c r="A14" s="81" t="s">
        <v>15</v>
      </c>
      <c r="B14" s="60"/>
      <c r="C14" s="60"/>
      <c r="D14" s="60"/>
      <c r="E14" s="61"/>
      <c r="F14" s="28">
        <f>SUM(F10:F13)</f>
        <v>27.000000000000004</v>
      </c>
      <c r="G14" s="28">
        <f t="shared" ref="G14:J14" si="1">SUM(G10:G13)</f>
        <v>313.95850000000002</v>
      </c>
      <c r="H14" s="28">
        <f t="shared" si="1"/>
        <v>5.1337000000000002</v>
      </c>
      <c r="I14" s="28">
        <f t="shared" si="1"/>
        <v>4.9868999999999994</v>
      </c>
      <c r="J14" s="28">
        <f t="shared" si="1"/>
        <v>61.877899999999997</v>
      </c>
    </row>
    <row r="15" spans="1:12" s="45" customFormat="1" x14ac:dyDescent="0.25">
      <c r="A15" s="78" t="s">
        <v>39</v>
      </c>
      <c r="B15" s="29" t="s">
        <v>31</v>
      </c>
      <c r="C15" s="30" t="s">
        <v>70</v>
      </c>
      <c r="D15" s="30" t="s">
        <v>71</v>
      </c>
      <c r="E15" s="22" t="s">
        <v>72</v>
      </c>
      <c r="F15" s="23">
        <v>4.38</v>
      </c>
      <c r="G15" s="23">
        <v>93.5</v>
      </c>
      <c r="H15" s="23">
        <v>1.66</v>
      </c>
      <c r="I15" s="23">
        <v>0.6</v>
      </c>
      <c r="J15" s="24">
        <v>20.55</v>
      </c>
      <c r="K15"/>
    </row>
    <row r="16" spans="1:12" s="48" customFormat="1" ht="15.75" thickBot="1" x14ac:dyDescent="0.3">
      <c r="A16" s="80"/>
      <c r="B16" s="13" t="s">
        <v>18</v>
      </c>
      <c r="C16" s="10" t="s">
        <v>19</v>
      </c>
      <c r="D16" s="10" t="s">
        <v>20</v>
      </c>
      <c r="E16" s="25" t="s">
        <v>36</v>
      </c>
      <c r="F16" s="12">
        <v>2.62</v>
      </c>
      <c r="G16" s="12">
        <v>60</v>
      </c>
      <c r="H16" s="12">
        <v>7.0000000000000007E-2</v>
      </c>
      <c r="I16" s="12">
        <v>0.02</v>
      </c>
      <c r="J16" s="14">
        <v>15</v>
      </c>
    </row>
    <row r="17" spans="1:10" ht="16.5" thickBot="1" x14ac:dyDescent="0.3">
      <c r="A17" s="82" t="s">
        <v>15</v>
      </c>
      <c r="B17" s="60"/>
      <c r="C17" s="60"/>
      <c r="D17" s="60"/>
      <c r="E17" s="61"/>
      <c r="F17" s="28">
        <f>SUM(F15:F16)</f>
        <v>7</v>
      </c>
      <c r="G17" s="28">
        <f t="shared" ref="G17:J17" si="2">SUM(G15:G16)</f>
        <v>153.5</v>
      </c>
      <c r="H17" s="28">
        <f t="shared" si="2"/>
        <v>1.73</v>
      </c>
      <c r="I17" s="28">
        <f t="shared" si="2"/>
        <v>0.62</v>
      </c>
      <c r="J17" s="28">
        <f t="shared" si="2"/>
        <v>35.549999999999997</v>
      </c>
    </row>
    <row r="18" spans="1:10" x14ac:dyDescent="0.25">
      <c r="A18" s="62" t="s">
        <v>55</v>
      </c>
      <c r="B18" s="29" t="s">
        <v>16</v>
      </c>
      <c r="C18" s="30" t="s">
        <v>48</v>
      </c>
      <c r="D18" s="30" t="s">
        <v>49</v>
      </c>
      <c r="E18" s="22" t="s">
        <v>50</v>
      </c>
      <c r="F18" s="23">
        <v>8.61</v>
      </c>
      <c r="G18" s="23">
        <f>593*0.25</f>
        <v>148.25</v>
      </c>
      <c r="H18" s="23">
        <f>21.96*0.25</f>
        <v>5.49</v>
      </c>
      <c r="I18" s="23">
        <f>21.08*0.25</f>
        <v>5.27</v>
      </c>
      <c r="J18" s="24">
        <f>66.14*0.25</f>
        <v>16.535</v>
      </c>
    </row>
    <row r="19" spans="1:10" x14ac:dyDescent="0.25">
      <c r="A19" s="63"/>
      <c r="B19" s="13" t="s">
        <v>13</v>
      </c>
      <c r="C19" s="10" t="s">
        <v>52</v>
      </c>
      <c r="D19" s="10" t="s">
        <v>53</v>
      </c>
      <c r="E19" s="25" t="s">
        <v>66</v>
      </c>
      <c r="F19" s="12">
        <v>32.700000000000003</v>
      </c>
      <c r="G19" s="37">
        <f>280.7/40*30</f>
        <v>210.52500000000001</v>
      </c>
      <c r="H19" s="37">
        <f>14/40*30</f>
        <v>10.5</v>
      </c>
      <c r="I19" s="37">
        <f>14.1/40*30</f>
        <v>10.574999999999999</v>
      </c>
      <c r="J19" s="38">
        <f>24.5/40*30</f>
        <v>18.375</v>
      </c>
    </row>
    <row r="20" spans="1:10" x14ac:dyDescent="0.25">
      <c r="A20" s="63"/>
      <c r="B20" s="13" t="s">
        <v>18</v>
      </c>
      <c r="C20" s="10" t="s">
        <v>19</v>
      </c>
      <c r="D20" s="10" t="s">
        <v>20</v>
      </c>
      <c r="E20" s="25" t="s">
        <v>36</v>
      </c>
      <c r="F20" s="12">
        <v>2.62</v>
      </c>
      <c r="G20" s="12">
        <v>60</v>
      </c>
      <c r="H20" s="12">
        <v>7.0000000000000007E-2</v>
      </c>
      <c r="I20" s="12">
        <v>0.02</v>
      </c>
      <c r="J20" s="14">
        <v>15</v>
      </c>
    </row>
    <row r="21" spans="1:10" ht="15.75" thickBot="1" x14ac:dyDescent="0.3">
      <c r="A21" s="63"/>
      <c r="B21" s="16" t="s">
        <v>14</v>
      </c>
      <c r="C21" s="17" t="s">
        <v>69</v>
      </c>
      <c r="D21" s="17" t="s">
        <v>35</v>
      </c>
      <c r="E21" s="26">
        <v>26</v>
      </c>
      <c r="F21" s="27">
        <v>1.07</v>
      </c>
      <c r="G21" s="27">
        <f>229.7*0.26</f>
        <v>59.722000000000001</v>
      </c>
      <c r="H21" s="18">
        <f>6.7*0.26</f>
        <v>1.7420000000000002</v>
      </c>
      <c r="I21" s="18">
        <f>1.1*0.26</f>
        <v>0.28600000000000003</v>
      </c>
      <c r="J21" s="19">
        <f>48.3*0.26</f>
        <v>12.558</v>
      </c>
    </row>
    <row r="22" spans="1:10" ht="16.5" thickBot="1" x14ac:dyDescent="0.3">
      <c r="A22" s="64" t="s">
        <v>15</v>
      </c>
      <c r="B22" s="84"/>
      <c r="C22" s="84"/>
      <c r="D22" s="84"/>
      <c r="E22" s="85"/>
      <c r="F22" s="31">
        <f>SUM(F18:F21)</f>
        <v>45</v>
      </c>
      <c r="G22" s="31">
        <f>SUM(G18:G21)</f>
        <v>478.49699999999996</v>
      </c>
      <c r="H22" s="31">
        <f>SUM(H18:H21)</f>
        <v>17.802</v>
      </c>
      <c r="I22" s="31">
        <f>SUM(I18:I21)</f>
        <v>16.151</v>
      </c>
      <c r="J22" s="31">
        <f>SUM(J18:J21)</f>
        <v>62.467999999999996</v>
      </c>
    </row>
    <row r="23" spans="1:10" ht="30" x14ac:dyDescent="0.25">
      <c r="A23" s="83" t="s">
        <v>56</v>
      </c>
      <c r="B23" s="29" t="s">
        <v>31</v>
      </c>
      <c r="C23" s="30" t="s">
        <v>60</v>
      </c>
      <c r="D23" s="30" t="s">
        <v>61</v>
      </c>
      <c r="E23" s="22">
        <v>15</v>
      </c>
      <c r="F23" s="23">
        <v>8.49</v>
      </c>
      <c r="G23" s="23">
        <f>592*0.015</f>
        <v>8.879999999999999</v>
      </c>
      <c r="H23" s="23">
        <f>28.85*0.015</f>
        <v>0.43275000000000002</v>
      </c>
      <c r="I23" s="23">
        <f>27.24*0.015</f>
        <v>0.40859999999999996</v>
      </c>
      <c r="J23" s="24">
        <f>57.86*0.015</f>
        <v>0.8679</v>
      </c>
    </row>
    <row r="24" spans="1:10" x14ac:dyDescent="0.25">
      <c r="A24" s="83"/>
      <c r="B24" s="13" t="s">
        <v>16</v>
      </c>
      <c r="C24" s="10" t="s">
        <v>48</v>
      </c>
      <c r="D24" s="10" t="s">
        <v>49</v>
      </c>
      <c r="E24" s="25" t="s">
        <v>50</v>
      </c>
      <c r="F24" s="12">
        <v>8.61</v>
      </c>
      <c r="G24" s="12">
        <f>593*0.25</f>
        <v>148.25</v>
      </c>
      <c r="H24" s="12">
        <f>21.96*0.25</f>
        <v>5.49</v>
      </c>
      <c r="I24" s="12">
        <f>21.08*0.25</f>
        <v>5.27</v>
      </c>
      <c r="J24" s="14">
        <f>66.14*0.25</f>
        <v>16.535</v>
      </c>
    </row>
    <row r="25" spans="1:10" x14ac:dyDescent="0.25">
      <c r="A25" s="83"/>
      <c r="B25" s="13" t="s">
        <v>13</v>
      </c>
      <c r="C25" s="10" t="s">
        <v>52</v>
      </c>
      <c r="D25" s="10" t="s">
        <v>53</v>
      </c>
      <c r="E25" s="25" t="s">
        <v>51</v>
      </c>
      <c r="F25" s="12">
        <v>43.6</v>
      </c>
      <c r="G25" s="37">
        <f>280.7</f>
        <v>280.7</v>
      </c>
      <c r="H25" s="37">
        <f>14</f>
        <v>14</v>
      </c>
      <c r="I25" s="37">
        <f>14.1</f>
        <v>14.1</v>
      </c>
      <c r="J25" s="38">
        <f>24.5</f>
        <v>24.5</v>
      </c>
    </row>
    <row r="26" spans="1:10" x14ac:dyDescent="0.25">
      <c r="A26" s="83"/>
      <c r="B26" s="13" t="s">
        <v>62</v>
      </c>
      <c r="C26" s="10" t="s">
        <v>63</v>
      </c>
      <c r="D26" s="10" t="s">
        <v>64</v>
      </c>
      <c r="E26" s="25">
        <v>200</v>
      </c>
      <c r="F26" s="12">
        <v>6.24</v>
      </c>
      <c r="G26" s="12">
        <f>664*0.2</f>
        <v>132.80000000000001</v>
      </c>
      <c r="H26" s="37">
        <f>3.31*0.2</f>
        <v>0.66200000000000003</v>
      </c>
      <c r="I26" s="37">
        <f>0.45*0.2</f>
        <v>9.0000000000000011E-2</v>
      </c>
      <c r="J26" s="38">
        <f>160.07*0.2</f>
        <v>32.014000000000003</v>
      </c>
    </row>
    <row r="27" spans="1:10" ht="15.75" thickBot="1" x14ac:dyDescent="0.3">
      <c r="A27" s="83"/>
      <c r="B27" s="16" t="s">
        <v>14</v>
      </c>
      <c r="C27" s="17" t="s">
        <v>43</v>
      </c>
      <c r="D27" s="17" t="s">
        <v>65</v>
      </c>
      <c r="E27" s="26">
        <v>21.5</v>
      </c>
      <c r="F27" s="27">
        <v>2.56</v>
      </c>
      <c r="G27" s="27">
        <f>280*0.215</f>
        <v>60.199999999999996</v>
      </c>
      <c r="H27" s="18">
        <f>8*0.215</f>
        <v>1.72</v>
      </c>
      <c r="I27" s="18">
        <f>3*0.215</f>
        <v>0.64500000000000002</v>
      </c>
      <c r="J27" s="19">
        <f>54*0.215</f>
        <v>11.61</v>
      </c>
    </row>
    <row r="28" spans="1:10" ht="16.5" thickBot="1" x14ac:dyDescent="0.3">
      <c r="A28" s="64" t="s">
        <v>15</v>
      </c>
      <c r="B28" s="84"/>
      <c r="C28" s="84"/>
      <c r="D28" s="84"/>
      <c r="E28" s="85"/>
      <c r="F28" s="31">
        <f>SUM(F23:F27)</f>
        <v>69.5</v>
      </c>
      <c r="G28" s="31">
        <f>SUM(G23:G27)</f>
        <v>630.83000000000004</v>
      </c>
      <c r="H28" s="31">
        <f>SUM(H23:H27)</f>
        <v>22.304749999999999</v>
      </c>
      <c r="I28" s="31">
        <f>SUM(I23:I27)</f>
        <v>20.513599999999997</v>
      </c>
      <c r="J28" s="31">
        <f>SUM(J23:J27)</f>
        <v>85.526899999999998</v>
      </c>
    </row>
    <row r="30" spans="1:10" ht="15.75" thickBot="1" x14ac:dyDescent="0.3">
      <c r="A30" s="57" t="s">
        <v>25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0" ht="15.75" x14ac:dyDescent="0.25">
      <c r="A31" s="34"/>
      <c r="B31" s="34"/>
      <c r="C31" s="56" t="s">
        <v>23</v>
      </c>
      <c r="D31" s="56"/>
      <c r="G31" s="58"/>
      <c r="H31" s="58"/>
      <c r="I31" s="58"/>
      <c r="J31" s="58"/>
    </row>
    <row r="32" spans="1:10" x14ac:dyDescent="0.25">
      <c r="A32" s="1"/>
      <c r="B32" s="1"/>
      <c r="C32" s="1"/>
      <c r="D32" s="1"/>
    </row>
    <row r="33" spans="1:2" x14ac:dyDescent="0.25">
      <c r="A33" s="68" t="s">
        <v>24</v>
      </c>
      <c r="B33" s="68"/>
    </row>
    <row r="34" spans="1:2" x14ac:dyDescent="0.25">
      <c r="A34" s="68" t="s">
        <v>26</v>
      </c>
      <c r="B34" s="68"/>
    </row>
    <row r="35" spans="1:2" x14ac:dyDescent="0.25">
      <c r="A35" s="6"/>
    </row>
  </sheetData>
  <mergeCells count="17">
    <mergeCell ref="A33:B33"/>
    <mergeCell ref="A34:B34"/>
    <mergeCell ref="A10:A13"/>
    <mergeCell ref="A14:E14"/>
    <mergeCell ref="A15:A16"/>
    <mergeCell ref="A17:E17"/>
    <mergeCell ref="A23:A27"/>
    <mergeCell ref="A28:E28"/>
    <mergeCell ref="A30:J30"/>
    <mergeCell ref="C31:D31"/>
    <mergeCell ref="G31:J31"/>
    <mergeCell ref="A22:E22"/>
    <mergeCell ref="B1:C1"/>
    <mergeCell ref="G1:J1"/>
    <mergeCell ref="A3:A8"/>
    <mergeCell ref="A9:E9"/>
    <mergeCell ref="A18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15.10 1-4 кл</vt:lpstr>
      <vt:lpstr>15.10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2021-10-14T13:56:47Z</dcterms:modified>
</cp:coreProperties>
</file>