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8.09 1-4 кл" sheetId="1" r:id="rId1"/>
    <sheet name="28.09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J18" i="2"/>
  <c r="I18" i="2"/>
  <c r="H18" i="2"/>
  <c r="G18" i="2"/>
  <c r="J17" i="2"/>
  <c r="I17" i="2"/>
  <c r="H17" i="2"/>
  <c r="G17" i="2"/>
  <c r="J27" i="2"/>
  <c r="I27" i="2"/>
  <c r="H27" i="2"/>
  <c r="G27" i="2"/>
  <c r="J26" i="2"/>
  <c r="I26" i="2"/>
  <c r="H26" i="2"/>
  <c r="G26" i="2"/>
  <c r="J24" i="2"/>
  <c r="I24" i="2"/>
  <c r="H24" i="2"/>
  <c r="G24" i="2"/>
  <c r="J23" i="2"/>
  <c r="I23" i="2"/>
  <c r="H23" i="2"/>
  <c r="G23" i="2"/>
  <c r="J22" i="2"/>
  <c r="I22" i="2"/>
  <c r="H22" i="2"/>
  <c r="G22" i="2"/>
  <c r="G16" i="2"/>
  <c r="F16" i="2"/>
  <c r="J15" i="2"/>
  <c r="J16" i="2" s="1"/>
  <c r="I15" i="2"/>
  <c r="I16" i="2" s="1"/>
  <c r="H15" i="2"/>
  <c r="H16" i="2" s="1"/>
  <c r="G15" i="2"/>
  <c r="J12" i="2" l="1"/>
  <c r="I12" i="2"/>
  <c r="H12" i="2"/>
  <c r="G12" i="2"/>
  <c r="J9" i="2"/>
  <c r="I9" i="2"/>
  <c r="H9" i="2"/>
  <c r="G9" i="2"/>
  <c r="J7" i="2"/>
  <c r="I7" i="2"/>
  <c r="H7" i="2"/>
  <c r="G7" i="2"/>
  <c r="J6" i="2"/>
  <c r="I6" i="2"/>
  <c r="H6" i="2"/>
  <c r="G6" i="2"/>
  <c r="J3" i="2"/>
  <c r="I3" i="2"/>
  <c r="H3" i="2"/>
  <c r="G3" i="2"/>
  <c r="G20" i="1"/>
  <c r="H20" i="1"/>
  <c r="I20" i="1"/>
  <c r="J20" i="1"/>
  <c r="F20" i="1"/>
  <c r="G13" i="1"/>
  <c r="H13" i="1"/>
  <c r="I13" i="1"/>
  <c r="J13" i="1"/>
  <c r="F13" i="1"/>
  <c r="J10" i="1"/>
  <c r="I10" i="1"/>
  <c r="H10" i="1"/>
  <c r="G10" i="1"/>
  <c r="J12" i="1"/>
  <c r="I12" i="1"/>
  <c r="H12" i="1"/>
  <c r="G12" i="1"/>
  <c r="J9" i="1"/>
  <c r="I9" i="1"/>
  <c r="H9" i="1"/>
  <c r="G9" i="1"/>
  <c r="J16" i="1"/>
  <c r="I16" i="1"/>
  <c r="H16" i="1"/>
  <c r="G16" i="1"/>
  <c r="J18" i="1"/>
  <c r="I18" i="1"/>
  <c r="H18" i="1"/>
  <c r="G18" i="1"/>
  <c r="J19" i="1"/>
  <c r="I19" i="1"/>
  <c r="H19" i="1"/>
  <c r="G19" i="1"/>
  <c r="J15" i="1" l="1"/>
  <c r="I15" i="1"/>
  <c r="H15" i="1"/>
  <c r="G15" i="1"/>
  <c r="J14" i="1"/>
  <c r="I14" i="1"/>
  <c r="H14" i="1"/>
  <c r="G14" i="1"/>
  <c r="J6" i="1"/>
  <c r="I6" i="1"/>
  <c r="H6" i="1"/>
  <c r="G6" i="1"/>
  <c r="F23" i="1"/>
  <c r="J22" i="1"/>
  <c r="J23" i="1" s="1"/>
  <c r="I22" i="1"/>
  <c r="I23" i="1" s="1"/>
  <c r="H22" i="1"/>
  <c r="H23" i="1" s="1"/>
  <c r="G22" i="1"/>
  <c r="G23" i="1" s="1"/>
  <c r="F8" i="1"/>
  <c r="J7" i="1"/>
  <c r="I7" i="1"/>
  <c r="H7" i="1"/>
  <c r="G7" i="1"/>
  <c r="J3" i="1" l="1"/>
  <c r="J8" i="1" s="1"/>
  <c r="I3" i="1"/>
  <c r="I8" i="1" s="1"/>
  <c r="H3" i="1"/>
  <c r="H8" i="1" s="1"/>
  <c r="G3" i="1"/>
  <c r="G8" i="1" s="1"/>
  <c r="G8" i="2" l="1"/>
  <c r="H8" i="2"/>
  <c r="I8" i="2"/>
  <c r="J8" i="2"/>
  <c r="F8" i="2"/>
  <c r="G13" i="2"/>
  <c r="H13" i="2"/>
  <c r="I13" i="2"/>
  <c r="J13" i="2"/>
  <c r="F13" i="2"/>
  <c r="F21" i="2"/>
  <c r="G28" i="2"/>
  <c r="H28" i="2"/>
  <c r="I28" i="2"/>
  <c r="J28" i="2"/>
  <c r="F28" i="2"/>
  <c r="I21" i="2" l="1"/>
  <c r="H21" i="2"/>
  <c r="G21" i="2"/>
  <c r="J21" i="2" l="1"/>
</calcChain>
</file>

<file path=xl/sharedStrings.xml><?xml version="1.0" encoding="utf-8"?>
<sst xmlns="http://schemas.openxmlformats.org/spreadsheetml/2006/main" count="185" uniqueCount="73">
  <si>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</si>
  <si>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</si>
  <si>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</si>
  <si>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</si>
  <si>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</si>
  <si>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</si>
  <si>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</si>
  <si>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</si>
  <si>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</si>
  <si>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</si>
  <si>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</si>
  <si>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</si>
  <si>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</si>
  <si>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</si>
  <si>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</si>
  <si>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</si>
  <si>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</si>
  <si>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</si>
  <si>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</si>
  <si>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</si>
  <si>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</si>
  <si>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</si>
  <si>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</si>
  <si>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</si>
  <si>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</si>
  <si>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</si>
  <si>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</si>
  <si>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</si>
  <si>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</si>
  <si>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</si>
  <si>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</si>
  <si>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</si>
  <si>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</si>
  <si>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</si>
  <si>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</si>
  <si>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</si>
  <si>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</si>
  <si>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</si>
  <si>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</si>
  <si>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</si>
  <si>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</si>
  <si>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Кондитерское изделие</t>
  </si>
  <si>
    <t>Кисломолочный напиток</t>
  </si>
  <si>
    <t xml:space="preserve">Биойогурт "Славянский" </t>
  </si>
  <si>
    <t>№111-2015г.</t>
  </si>
  <si>
    <t>Суп с макаронными изделиями с цыплёнком и зеленью</t>
  </si>
  <si>
    <t>№45-2015г.</t>
  </si>
  <si>
    <t>Салат из белокочанной капусты с морковью</t>
  </si>
  <si>
    <t>№304-2015г.</t>
  </si>
  <si>
    <t>Рис отварной</t>
  </si>
  <si>
    <t>№268-2015г.</t>
  </si>
  <si>
    <t>Котлета из свинины</t>
  </si>
  <si>
    <t>150</t>
  </si>
  <si>
    <t>Напиток</t>
  </si>
  <si>
    <t>Молочный коктейль "Авишка" 2,5 %</t>
  </si>
  <si>
    <t>Печенье сахарное "Лимонное"</t>
  </si>
  <si>
    <t>13</t>
  </si>
  <si>
    <t>№410,468-2015г.</t>
  </si>
  <si>
    <t>Ватрушка из дрожжевого теста с фаршем творожным</t>
  </si>
  <si>
    <t>90</t>
  </si>
  <si>
    <t>250/10/2</t>
  </si>
  <si>
    <t>ТТК №89</t>
  </si>
  <si>
    <t>Напиток ягодный (из компотной смеси)</t>
  </si>
  <si>
    <t>ТТК №3</t>
  </si>
  <si>
    <t>Булочка фигурная</t>
  </si>
  <si>
    <t>№259-2015г.</t>
  </si>
  <si>
    <t>Жаркое по-домашнему (свинина)</t>
  </si>
  <si>
    <t>40/100</t>
  </si>
  <si>
    <t>Суп с макаронными изделиями с зеленью</t>
  </si>
  <si>
    <t>250/2</t>
  </si>
  <si>
    <t>35/87,5</t>
  </si>
  <si>
    <t>Печенье "Курабье"</t>
  </si>
  <si>
    <t>22,3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</si>
</sst>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vertical="center" wrapText="1"/>
    </xf>
    <xf numFmtId="4" fontId="1" fillId="0" borderId="38" xfId="0" applyNumberFormat="1" applyFont="1" applyBorder="1" applyAlignment="1">
      <alignment horizontal="right" vertical="center" wrapText="1"/>
    </xf>
    <xf numFmtId="4" fontId="1" fillId="0" borderId="39" xfId="0" applyNumberFormat="1" applyFont="1" applyBorder="1" applyAlignment="1">
      <alignment horizontal="right"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  <xf numFmtId="2" fontId="1" fillId="0" borderId="42" xfId="0" applyNumberFormat="1" applyFont="1" applyBorder="1" applyAlignment="1">
      <alignment horizontal="right" vertical="center" wrapText="1"/>
    </xf>
    <xf numFmtId="2" fontId="1" fillId="0" borderId="42" xfId="0" applyNumberFormat="1" applyFont="1" applyBorder="1" applyAlignment="1">
      <alignment vertical="center" wrapText="1"/>
    </xf>
    <xf numFmtId="2" fontId="1" fillId="0" borderId="43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/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49" fontId="1" fillId="0" borderId="42" xfId="0" applyNumberFormat="1" applyFont="1" applyBorder="1" applyAlignment="1">
      <alignment horizontal="right" vertical="center" wrapText="1"/>
    </xf>
    <xf numFmtId="4" fontId="1" fillId="0" borderId="42" xfId="0" applyNumberFormat="1" applyFont="1" applyBorder="1" applyAlignment="1">
      <alignment horizontal="right" vertical="center" wrapText="1"/>
    </xf>
    <xf numFmtId="4" fontId="1" fillId="0" borderId="43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workbookViewId="0">
      <selection activeCell="B9" sqref="B9:J12"/>
    </sheetView>
  </sheetViews>
  <sheetFormatPr defaultRowHeight="15" x14ac:dyDescent="0.25"/>
  <cols>
    <col min="1" max="1" width="26.2851562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61" t="s">
        <v>22</v>
      </c>
      <c r="C1" s="62"/>
      <c r="D1" s="1" t="s">
        <v>1</v>
      </c>
      <c r="E1" s="2"/>
      <c r="F1" s="1" t="s">
        <v>2</v>
      </c>
      <c r="G1" s="63">
        <v>44467</v>
      </c>
      <c r="H1" s="64"/>
      <c r="I1" s="64"/>
      <c r="J1" s="64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5.75" thickTop="1" x14ac:dyDescent="0.25">
      <c r="A3" s="75" t="s">
        <v>27</v>
      </c>
      <c r="B3" s="12" t="s">
        <v>13</v>
      </c>
      <c r="C3" s="18" t="s">
        <v>50</v>
      </c>
      <c r="D3" s="18" t="s">
        <v>51</v>
      </c>
      <c r="E3" s="19">
        <v>55</v>
      </c>
      <c r="F3" s="20">
        <v>24.69</v>
      </c>
      <c r="G3" s="20">
        <f>182*1.1</f>
        <v>200.20000000000002</v>
      </c>
      <c r="H3" s="20">
        <f>6.74*1.1</f>
        <v>7.4140000000000006</v>
      </c>
      <c r="I3" s="20">
        <f>13.91*1.1</f>
        <v>15.301000000000002</v>
      </c>
      <c r="J3" s="21">
        <f>7.09*1.1</f>
        <v>7.7990000000000004</v>
      </c>
    </row>
    <row r="4" spans="1:12" x14ac:dyDescent="0.25">
      <c r="A4" s="76"/>
      <c r="B4" s="12" t="s">
        <v>17</v>
      </c>
      <c r="C4" s="10" t="s">
        <v>48</v>
      </c>
      <c r="D4" s="10" t="s">
        <v>49</v>
      </c>
      <c r="E4" s="22">
        <v>100</v>
      </c>
      <c r="F4" s="11">
        <v>6.72</v>
      </c>
      <c r="G4" s="11">
        <v>139.80000000000001</v>
      </c>
      <c r="H4" s="11">
        <v>2.4300000000000002</v>
      </c>
      <c r="I4" s="11">
        <v>3.58</v>
      </c>
      <c r="J4" s="13">
        <v>24.46</v>
      </c>
      <c r="K4"/>
    </row>
    <row r="5" spans="1:12" x14ac:dyDescent="0.25">
      <c r="A5" s="76"/>
      <c r="B5" s="12" t="s">
        <v>53</v>
      </c>
      <c r="C5" s="10" t="s">
        <v>40</v>
      </c>
      <c r="D5" s="10" t="s">
        <v>54</v>
      </c>
      <c r="E5" s="22">
        <v>200</v>
      </c>
      <c r="F5" s="11">
        <v>34.299999999999997</v>
      </c>
      <c r="G5" s="11">
        <v>160</v>
      </c>
      <c r="H5" s="11">
        <v>6.2</v>
      </c>
      <c r="I5" s="11">
        <v>5</v>
      </c>
      <c r="J5" s="13">
        <v>22</v>
      </c>
      <c r="K5"/>
    </row>
    <row r="6" spans="1:12" x14ac:dyDescent="0.25">
      <c r="A6" s="76"/>
      <c r="B6" s="44" t="s">
        <v>41</v>
      </c>
      <c r="C6" s="45" t="s">
        <v>40</v>
      </c>
      <c r="D6" s="45" t="s">
        <v>55</v>
      </c>
      <c r="E6" s="46" t="s">
        <v>56</v>
      </c>
      <c r="F6" s="47">
        <v>2.5099999999999998</v>
      </c>
      <c r="G6" s="48">
        <f>435*0.13</f>
        <v>56.550000000000004</v>
      </c>
      <c r="H6" s="48">
        <f>7.1*0.13</f>
        <v>0.92299999999999993</v>
      </c>
      <c r="I6" s="48">
        <f>15.1*0.13</f>
        <v>1.9630000000000001</v>
      </c>
      <c r="J6" s="49">
        <f>67.7*0.13</f>
        <v>8.8010000000000002</v>
      </c>
      <c r="K6"/>
    </row>
    <row r="7" spans="1:12" ht="15.75" thickBot="1" x14ac:dyDescent="0.3">
      <c r="A7" s="77"/>
      <c r="B7" s="14" t="s">
        <v>14</v>
      </c>
      <c r="C7" s="15" t="s">
        <v>32</v>
      </c>
      <c r="D7" s="15" t="s">
        <v>33</v>
      </c>
      <c r="E7" s="23">
        <v>37.5</v>
      </c>
      <c r="F7" s="24">
        <v>1.28</v>
      </c>
      <c r="G7" s="24">
        <f>229.7*0.375</f>
        <v>86.137499999999989</v>
      </c>
      <c r="H7" s="16">
        <f>6.7*0.375</f>
        <v>2.5125000000000002</v>
      </c>
      <c r="I7" s="16">
        <f>1.1*0.375</f>
        <v>0.41250000000000003</v>
      </c>
      <c r="J7" s="17">
        <f>48.3*0.375</f>
        <v>18.112499999999997</v>
      </c>
      <c r="K7"/>
    </row>
    <row r="8" spans="1:12" ht="16.5" thickBot="1" x14ac:dyDescent="0.3">
      <c r="A8" s="68" t="s">
        <v>15</v>
      </c>
      <c r="B8" s="69"/>
      <c r="C8" s="69"/>
      <c r="D8" s="69"/>
      <c r="E8" s="70"/>
      <c r="F8" s="25">
        <f>SUM(F3:F7)</f>
        <v>69.5</v>
      </c>
      <c r="G8" s="25">
        <f t="shared" ref="G8:J8" si="0">SUM(G3:G7)</f>
        <v>642.6875</v>
      </c>
      <c r="H8" s="25">
        <f t="shared" si="0"/>
        <v>19.479499999999998</v>
      </c>
      <c r="I8" s="25">
        <f t="shared" si="0"/>
        <v>26.256500000000003</v>
      </c>
      <c r="J8" s="25">
        <f t="shared" si="0"/>
        <v>81.172499999999999</v>
      </c>
    </row>
    <row r="9" spans="1:12" x14ac:dyDescent="0.25">
      <c r="A9" s="71" t="s">
        <v>28</v>
      </c>
      <c r="B9" s="26" t="s">
        <v>16</v>
      </c>
      <c r="C9" s="27" t="s">
        <v>44</v>
      </c>
      <c r="D9" s="27" t="s">
        <v>68</v>
      </c>
      <c r="E9" s="19" t="s">
        <v>69</v>
      </c>
      <c r="F9" s="20">
        <v>5.98</v>
      </c>
      <c r="G9" s="20">
        <f>468*0.25</f>
        <v>117</v>
      </c>
      <c r="H9" s="20">
        <f>9.54*0.25</f>
        <v>2.3849999999999998</v>
      </c>
      <c r="I9" s="20">
        <f>20.31*0.25</f>
        <v>5.0774999999999997</v>
      </c>
      <c r="J9" s="21">
        <f>51.98*0.25</f>
        <v>12.994999999999999</v>
      </c>
      <c r="K9"/>
    </row>
    <row r="10" spans="1:12" s="60" customFormat="1" x14ac:dyDescent="0.25">
      <c r="A10" s="72"/>
      <c r="B10" s="12" t="s">
        <v>13</v>
      </c>
      <c r="C10" s="57" t="s">
        <v>65</v>
      </c>
      <c r="D10" s="56" t="s">
        <v>66</v>
      </c>
      <c r="E10" s="22" t="s">
        <v>70</v>
      </c>
      <c r="F10" s="11">
        <v>34.5</v>
      </c>
      <c r="G10" s="38">
        <f>383*0.7</f>
        <v>268.09999999999997</v>
      </c>
      <c r="H10" s="38">
        <f>12.3*0.7</f>
        <v>8.61</v>
      </c>
      <c r="I10" s="38">
        <f>29.5*0.7</f>
        <v>20.65</v>
      </c>
      <c r="J10" s="38">
        <f>16.58*0.7</f>
        <v>11.605999999999998</v>
      </c>
      <c r="K10"/>
    </row>
    <row r="11" spans="1:12" x14ac:dyDescent="0.25">
      <c r="A11" s="72"/>
      <c r="B11" s="12" t="s">
        <v>18</v>
      </c>
      <c r="C11" s="10" t="s">
        <v>19</v>
      </c>
      <c r="D11" s="10" t="s">
        <v>20</v>
      </c>
      <c r="E11" s="22" t="s">
        <v>34</v>
      </c>
      <c r="F11" s="11">
        <v>2.62</v>
      </c>
      <c r="G11" s="11">
        <v>60</v>
      </c>
      <c r="H11" s="11">
        <v>7.0000000000000007E-2</v>
      </c>
      <c r="I11" s="11">
        <v>0.02</v>
      </c>
      <c r="J11" s="13">
        <v>15</v>
      </c>
      <c r="K11"/>
    </row>
    <row r="12" spans="1:12" ht="15.75" thickBot="1" x14ac:dyDescent="0.3">
      <c r="A12" s="72"/>
      <c r="B12" s="14" t="s">
        <v>14</v>
      </c>
      <c r="C12" s="15" t="s">
        <v>32</v>
      </c>
      <c r="D12" s="15" t="s">
        <v>33</v>
      </c>
      <c r="E12" s="23">
        <v>54</v>
      </c>
      <c r="F12" s="24">
        <v>1.9</v>
      </c>
      <c r="G12" s="24">
        <f>229.7*0.54</f>
        <v>124.038</v>
      </c>
      <c r="H12" s="16">
        <f>6.7*0.54</f>
        <v>3.6180000000000003</v>
      </c>
      <c r="I12" s="16">
        <f>1.1*0.54</f>
        <v>0.59400000000000008</v>
      </c>
      <c r="J12" s="17">
        <f>48.3*0.54</f>
        <v>26.082000000000001</v>
      </c>
    </row>
    <row r="13" spans="1:12" ht="16.5" thickBot="1" x14ac:dyDescent="0.3">
      <c r="A13" s="73" t="s">
        <v>15</v>
      </c>
      <c r="B13" s="69"/>
      <c r="C13" s="69"/>
      <c r="D13" s="69"/>
      <c r="E13" s="70"/>
      <c r="F13" s="25">
        <f>SUM(F9:F12)</f>
        <v>45</v>
      </c>
      <c r="G13" s="25">
        <f t="shared" ref="G13:J13" si="1">SUM(G9:G12)</f>
        <v>569.13799999999992</v>
      </c>
      <c r="H13" s="25">
        <f t="shared" si="1"/>
        <v>14.683</v>
      </c>
      <c r="I13" s="25">
        <f t="shared" si="1"/>
        <v>26.3415</v>
      </c>
      <c r="J13" s="25">
        <f t="shared" si="1"/>
        <v>65.682999999999993</v>
      </c>
    </row>
    <row r="14" spans="1:12" s="33" customFormat="1" x14ac:dyDescent="0.25">
      <c r="A14" s="80" t="s">
        <v>29</v>
      </c>
      <c r="B14" s="26" t="s">
        <v>31</v>
      </c>
      <c r="C14" s="27" t="s">
        <v>46</v>
      </c>
      <c r="D14" s="27" t="s">
        <v>47</v>
      </c>
      <c r="E14" s="19">
        <v>50</v>
      </c>
      <c r="F14" s="20">
        <v>3.87</v>
      </c>
      <c r="G14" s="20">
        <f>604*0.05</f>
        <v>30.200000000000003</v>
      </c>
      <c r="H14" s="20">
        <f>13.12*0.05</f>
        <v>0.65600000000000003</v>
      </c>
      <c r="I14" s="20">
        <f>32.49*0.05</f>
        <v>1.6245000000000003</v>
      </c>
      <c r="J14" s="21">
        <f>64.66*0.05</f>
        <v>3.2330000000000001</v>
      </c>
    </row>
    <row r="15" spans="1:12" ht="30" x14ac:dyDescent="0.25">
      <c r="A15" s="76"/>
      <c r="B15" s="12" t="s">
        <v>16</v>
      </c>
      <c r="C15" s="10" t="s">
        <v>44</v>
      </c>
      <c r="D15" s="10" t="s">
        <v>45</v>
      </c>
      <c r="E15" s="22" t="s">
        <v>60</v>
      </c>
      <c r="F15" s="11">
        <v>12.31</v>
      </c>
      <c r="G15" s="11">
        <f>468*0.25+211*0.1</f>
        <v>138.1</v>
      </c>
      <c r="H15" s="11">
        <f>9.54*0.25+21.1*0.1</f>
        <v>4.4950000000000001</v>
      </c>
      <c r="I15" s="11">
        <f>20.31*0.25+13.6*0.1</f>
        <v>6.4375</v>
      </c>
      <c r="J15" s="13">
        <f>51.98*0.25+0</f>
        <v>12.994999999999999</v>
      </c>
    </row>
    <row r="16" spans="1:12" s="33" customFormat="1" x14ac:dyDescent="0.25">
      <c r="A16" s="76"/>
      <c r="B16" s="12" t="s">
        <v>13</v>
      </c>
      <c r="C16" s="57" t="s">
        <v>65</v>
      </c>
      <c r="D16" s="56" t="s">
        <v>66</v>
      </c>
      <c r="E16" s="22" t="s">
        <v>67</v>
      </c>
      <c r="F16" s="11">
        <v>39.43</v>
      </c>
      <c r="G16" s="38">
        <f>383*0.8</f>
        <v>306.40000000000003</v>
      </c>
      <c r="H16" s="38">
        <f>12.3*0.8</f>
        <v>9.8400000000000016</v>
      </c>
      <c r="I16" s="38">
        <f>29.5*0.8</f>
        <v>23.6</v>
      </c>
      <c r="J16" s="38">
        <f>16.58*0.8</f>
        <v>13.263999999999999</v>
      </c>
      <c r="K16"/>
    </row>
    <row r="17" spans="1:11" s="33" customFormat="1" x14ac:dyDescent="0.25">
      <c r="A17" s="76"/>
      <c r="B17" s="12" t="s">
        <v>53</v>
      </c>
      <c r="C17" s="57" t="s">
        <v>61</v>
      </c>
      <c r="D17" s="59" t="s">
        <v>62</v>
      </c>
      <c r="E17" s="22">
        <v>200</v>
      </c>
      <c r="F17" s="11">
        <v>8.74</v>
      </c>
      <c r="G17" s="36">
        <v>111</v>
      </c>
      <c r="H17" s="36">
        <v>0.7</v>
      </c>
      <c r="I17" s="36">
        <v>0</v>
      </c>
      <c r="J17" s="37">
        <v>27</v>
      </c>
      <c r="K17"/>
    </row>
    <row r="18" spans="1:11" ht="15.75" x14ac:dyDescent="0.25">
      <c r="A18" s="76"/>
      <c r="B18" s="12" t="s">
        <v>21</v>
      </c>
      <c r="C18" s="57" t="s">
        <v>63</v>
      </c>
      <c r="D18" s="58" t="s">
        <v>64</v>
      </c>
      <c r="E18" s="22">
        <v>50</v>
      </c>
      <c r="F18" s="11">
        <v>4.0599999999999996</v>
      </c>
      <c r="G18" s="11">
        <f>161.9</f>
        <v>161.9</v>
      </c>
      <c r="H18" s="34">
        <f>3.2</f>
        <v>3.2</v>
      </c>
      <c r="I18" s="34">
        <f>3.2</f>
        <v>3.2</v>
      </c>
      <c r="J18" s="35">
        <f>29.99</f>
        <v>29.99</v>
      </c>
      <c r="K18"/>
    </row>
    <row r="19" spans="1:11" ht="15.75" thickBot="1" x14ac:dyDescent="0.3">
      <c r="A19" s="77"/>
      <c r="B19" s="50" t="s">
        <v>14</v>
      </c>
      <c r="C19" s="51" t="s">
        <v>32</v>
      </c>
      <c r="D19" s="51" t="s">
        <v>33</v>
      </c>
      <c r="E19" s="52">
        <v>31</v>
      </c>
      <c r="F19" s="53">
        <v>1.0900000000000001</v>
      </c>
      <c r="G19" s="53">
        <f>229.7*0.31</f>
        <v>71.206999999999994</v>
      </c>
      <c r="H19" s="54">
        <f>6.7*0.31</f>
        <v>2.077</v>
      </c>
      <c r="I19" s="54">
        <f>1.1*0.31</f>
        <v>0.34100000000000003</v>
      </c>
      <c r="J19" s="55">
        <f>48.3*0.31</f>
        <v>14.972999999999999</v>
      </c>
      <c r="K19"/>
    </row>
    <row r="20" spans="1:11" ht="16.5" thickBot="1" x14ac:dyDescent="0.3">
      <c r="A20" s="68" t="s">
        <v>15</v>
      </c>
      <c r="B20" s="69"/>
      <c r="C20" s="69"/>
      <c r="D20" s="69"/>
      <c r="E20" s="70"/>
      <c r="F20" s="25">
        <f>SUM(F14:F19)</f>
        <v>69.5</v>
      </c>
      <c r="G20" s="25">
        <f t="shared" ref="G20:J20" si="2">SUM(G14:G19)</f>
        <v>818.80700000000002</v>
      </c>
      <c r="H20" s="25">
        <f t="shared" si="2"/>
        <v>20.968000000000004</v>
      </c>
      <c r="I20" s="25">
        <f t="shared" si="2"/>
        <v>35.203000000000003</v>
      </c>
      <c r="J20" s="25">
        <f t="shared" si="2"/>
        <v>101.455</v>
      </c>
      <c r="K20"/>
    </row>
    <row r="21" spans="1:11" x14ac:dyDescent="0.25">
      <c r="A21" s="71" t="s">
        <v>30</v>
      </c>
      <c r="B21" s="26" t="s">
        <v>42</v>
      </c>
      <c r="C21" s="27" t="s">
        <v>40</v>
      </c>
      <c r="D21" s="27" t="s">
        <v>43</v>
      </c>
      <c r="E21" s="29" t="s">
        <v>52</v>
      </c>
      <c r="F21" s="30">
        <v>23.59</v>
      </c>
      <c r="G21" s="32">
        <v>144</v>
      </c>
      <c r="H21" s="20">
        <v>5.25</v>
      </c>
      <c r="I21" s="20">
        <v>3.75</v>
      </c>
      <c r="J21" s="21">
        <v>22.5</v>
      </c>
      <c r="K21"/>
    </row>
    <row r="22" spans="1:11" s="33" customFormat="1" ht="30.75" thickBot="1" x14ac:dyDescent="0.3">
      <c r="A22" s="72"/>
      <c r="B22" s="50" t="s">
        <v>21</v>
      </c>
      <c r="C22" s="51" t="s">
        <v>57</v>
      </c>
      <c r="D22" s="51" t="s">
        <v>58</v>
      </c>
      <c r="E22" s="88" t="s">
        <v>59</v>
      </c>
      <c r="F22" s="54">
        <v>21.41</v>
      </c>
      <c r="G22" s="89">
        <f>202/75*90</f>
        <v>242.4</v>
      </c>
      <c r="H22" s="89">
        <f>9.22/75*90</f>
        <v>11.064</v>
      </c>
      <c r="I22" s="89">
        <f>5.48/75*90</f>
        <v>6.5760000000000005</v>
      </c>
      <c r="J22" s="90">
        <f>29.18/75*90</f>
        <v>35.015999999999998</v>
      </c>
      <c r="K22"/>
    </row>
    <row r="23" spans="1:11" ht="16.5" thickBot="1" x14ac:dyDescent="0.3">
      <c r="A23" s="68" t="s">
        <v>15</v>
      </c>
      <c r="B23" s="78"/>
      <c r="C23" s="78"/>
      <c r="D23" s="78"/>
      <c r="E23" s="79"/>
      <c r="F23" s="5">
        <f>SUM(F21:F22)</f>
        <v>45</v>
      </c>
      <c r="G23" s="5">
        <f t="shared" ref="G23:J23" si="3">SUM(G21:G22)</f>
        <v>386.4</v>
      </c>
      <c r="H23" s="5">
        <f t="shared" si="3"/>
        <v>16.314</v>
      </c>
      <c r="I23" s="5">
        <f t="shared" si="3"/>
        <v>10.326000000000001</v>
      </c>
      <c r="J23" s="5">
        <f t="shared" si="3"/>
        <v>57.515999999999998</v>
      </c>
      <c r="K23"/>
    </row>
    <row r="25" spans="1:11" ht="15.75" thickBot="1" x14ac:dyDescent="0.3">
      <c r="A25" s="66" t="s">
        <v>25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1" ht="15.75" x14ac:dyDescent="0.25">
      <c r="A26" s="31"/>
      <c r="B26" s="31"/>
      <c r="C26" s="65" t="s">
        <v>23</v>
      </c>
      <c r="D26" s="65"/>
      <c r="G26" s="67"/>
      <c r="H26" s="67"/>
      <c r="I26" s="67"/>
      <c r="J26" s="67"/>
    </row>
    <row r="27" spans="1:11" x14ac:dyDescent="0.25">
      <c r="A27" s="1"/>
      <c r="B27" s="1"/>
      <c r="C27" s="1"/>
      <c r="D27" s="1"/>
    </row>
    <row r="28" spans="1:11" x14ac:dyDescent="0.25">
      <c r="A28" s="74" t="s">
        <v>24</v>
      </c>
      <c r="B28" s="74"/>
    </row>
    <row r="29" spans="1:11" x14ac:dyDescent="0.25">
      <c r="A29" s="74" t="s">
        <v>26</v>
      </c>
      <c r="B29" s="74"/>
    </row>
    <row r="30" spans="1:11" x14ac:dyDescent="0.25">
      <c r="A30" s="6"/>
    </row>
    <row r="34" customFormat="1" x14ac:dyDescent="0.25"/>
    <row r="35" customFormat="1" x14ac:dyDescent="0.25"/>
    <row r="36" customFormat="1" x14ac:dyDescent="0.25"/>
    <row r="37" customFormat="1" x14ac:dyDescent="0.25"/>
  </sheetData>
  <mergeCells count="15">
    <mergeCell ref="A28:B28"/>
    <mergeCell ref="A29:B29"/>
    <mergeCell ref="A3:A7"/>
    <mergeCell ref="A21:A22"/>
    <mergeCell ref="A23:E23"/>
    <mergeCell ref="A14:A19"/>
    <mergeCell ref="B1:C1"/>
    <mergeCell ref="G1:J1"/>
    <mergeCell ref="C26:D26"/>
    <mergeCell ref="A25:J25"/>
    <mergeCell ref="G26:J26"/>
    <mergeCell ref="A8:E8"/>
    <mergeCell ref="A9:A12"/>
    <mergeCell ref="A13:E13"/>
    <mergeCell ref="A20:E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B25" sqref="B25"/>
    </sheetView>
  </sheetViews>
  <sheetFormatPr defaultRowHeight="15" x14ac:dyDescent="0.25"/>
  <cols>
    <col min="1" max="1" width="29.8554687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81" t="s">
        <v>22</v>
      </c>
      <c r="C1" s="82"/>
      <c r="D1" s="1" t="s">
        <v>1</v>
      </c>
      <c r="E1" s="40"/>
      <c r="F1" s="1" t="s">
        <v>2</v>
      </c>
      <c r="G1" s="83">
        <v>44467</v>
      </c>
      <c r="H1" s="84"/>
      <c r="I1" s="84"/>
      <c r="J1" s="84"/>
      <c r="K1" s="1"/>
      <c r="L1" s="1"/>
    </row>
    <row r="2" spans="1:12" ht="16.5" thickTop="1" thickBot="1" x14ac:dyDescent="0.3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2" t="s">
        <v>11</v>
      </c>
      <c r="J2" s="43" t="s">
        <v>12</v>
      </c>
    </row>
    <row r="3" spans="1:12" ht="15.75" thickTop="1" x14ac:dyDescent="0.25">
      <c r="A3" s="75" t="s">
        <v>35</v>
      </c>
      <c r="B3" s="12" t="s">
        <v>13</v>
      </c>
      <c r="C3" s="18" t="s">
        <v>50</v>
      </c>
      <c r="D3" s="18" t="s">
        <v>51</v>
      </c>
      <c r="E3" s="19">
        <v>55</v>
      </c>
      <c r="F3" s="20">
        <v>24.69</v>
      </c>
      <c r="G3" s="20">
        <f>182*1.1</f>
        <v>200.20000000000002</v>
      </c>
      <c r="H3" s="20">
        <f>6.74*1.1</f>
        <v>7.4140000000000006</v>
      </c>
      <c r="I3" s="20">
        <f>13.91*1.1</f>
        <v>15.301000000000002</v>
      </c>
      <c r="J3" s="21">
        <f>7.09*1.1</f>
        <v>7.7990000000000004</v>
      </c>
    </row>
    <row r="4" spans="1:12" x14ac:dyDescent="0.25">
      <c r="A4" s="76"/>
      <c r="B4" s="12" t="s">
        <v>17</v>
      </c>
      <c r="C4" s="10" t="s">
        <v>48</v>
      </c>
      <c r="D4" s="10" t="s">
        <v>49</v>
      </c>
      <c r="E4" s="22">
        <v>100</v>
      </c>
      <c r="F4" s="11">
        <v>6.72</v>
      </c>
      <c r="G4" s="11">
        <v>139.80000000000001</v>
      </c>
      <c r="H4" s="11">
        <v>2.4300000000000002</v>
      </c>
      <c r="I4" s="11">
        <v>3.58</v>
      </c>
      <c r="J4" s="13">
        <v>24.46</v>
      </c>
    </row>
    <row r="5" spans="1:12" s="60" customFormat="1" x14ac:dyDescent="0.25">
      <c r="A5" s="76"/>
      <c r="B5" s="12" t="s">
        <v>53</v>
      </c>
      <c r="C5" s="10" t="s">
        <v>40</v>
      </c>
      <c r="D5" s="10" t="s">
        <v>54</v>
      </c>
      <c r="E5" s="22">
        <v>200</v>
      </c>
      <c r="F5" s="11">
        <v>34.299999999999997</v>
      </c>
      <c r="G5" s="11">
        <v>160</v>
      </c>
      <c r="H5" s="11">
        <v>6.2</v>
      </c>
      <c r="I5" s="11">
        <v>5</v>
      </c>
      <c r="J5" s="13">
        <v>22</v>
      </c>
    </row>
    <row r="6" spans="1:12" s="33" customFormat="1" ht="14.25" customHeight="1" x14ac:dyDescent="0.25">
      <c r="A6" s="76"/>
      <c r="B6" s="44" t="s">
        <v>41</v>
      </c>
      <c r="C6" s="45" t="s">
        <v>40</v>
      </c>
      <c r="D6" s="45" t="s">
        <v>55</v>
      </c>
      <c r="E6" s="46" t="s">
        <v>56</v>
      </c>
      <c r="F6" s="47">
        <v>2.5099999999999998</v>
      </c>
      <c r="G6" s="48">
        <f>435*0.13</f>
        <v>56.550000000000004</v>
      </c>
      <c r="H6" s="48">
        <f>7.1*0.13</f>
        <v>0.92299999999999993</v>
      </c>
      <c r="I6" s="48">
        <f>15.1*0.13</f>
        <v>1.9630000000000001</v>
      </c>
      <c r="J6" s="49">
        <f>67.7*0.13</f>
        <v>8.8010000000000002</v>
      </c>
    </row>
    <row r="7" spans="1:12" ht="15.75" thickBot="1" x14ac:dyDescent="0.3">
      <c r="A7" s="77"/>
      <c r="B7" s="14" t="s">
        <v>14</v>
      </c>
      <c r="C7" s="15" t="s">
        <v>32</v>
      </c>
      <c r="D7" s="15" t="s">
        <v>33</v>
      </c>
      <c r="E7" s="23">
        <v>37.5</v>
      </c>
      <c r="F7" s="24">
        <v>1.28</v>
      </c>
      <c r="G7" s="24">
        <f>229.7*0.375</f>
        <v>86.137499999999989</v>
      </c>
      <c r="H7" s="16">
        <f>6.7*0.375</f>
        <v>2.5125000000000002</v>
      </c>
      <c r="I7" s="16">
        <f>1.1*0.375</f>
        <v>0.41250000000000003</v>
      </c>
      <c r="J7" s="17">
        <f>48.3*0.375</f>
        <v>18.112499999999997</v>
      </c>
    </row>
    <row r="8" spans="1:12" ht="16.5" thickBot="1" x14ac:dyDescent="0.3">
      <c r="A8" s="68" t="s">
        <v>15</v>
      </c>
      <c r="B8" s="69"/>
      <c r="C8" s="69"/>
      <c r="D8" s="69"/>
      <c r="E8" s="70"/>
      <c r="F8" s="25">
        <f>SUM(F3:F7)</f>
        <v>69.5</v>
      </c>
      <c r="G8" s="25">
        <f t="shared" ref="G8:J8" si="0">SUM(G3:G7)</f>
        <v>642.6875</v>
      </c>
      <c r="H8" s="25">
        <f t="shared" si="0"/>
        <v>19.479499999999998</v>
      </c>
      <c r="I8" s="25">
        <f t="shared" si="0"/>
        <v>26.256500000000003</v>
      </c>
      <c r="J8" s="25">
        <f t="shared" si="0"/>
        <v>81.172499999999999</v>
      </c>
    </row>
    <row r="9" spans="1:12" ht="15.75" thickTop="1" x14ac:dyDescent="0.25">
      <c r="A9" s="75" t="s">
        <v>36</v>
      </c>
      <c r="B9" s="26" t="s">
        <v>13</v>
      </c>
      <c r="C9" s="18" t="s">
        <v>50</v>
      </c>
      <c r="D9" s="18" t="s">
        <v>51</v>
      </c>
      <c r="E9" s="19">
        <v>30</v>
      </c>
      <c r="F9" s="20">
        <v>15.71</v>
      </c>
      <c r="G9" s="20">
        <f>182*0.6</f>
        <v>109.2</v>
      </c>
      <c r="H9" s="20">
        <f>6.74*0.6</f>
        <v>4.0439999999999996</v>
      </c>
      <c r="I9" s="20">
        <f>13.91*0.6</f>
        <v>8.3460000000000001</v>
      </c>
      <c r="J9" s="21">
        <f>7.09*0.6</f>
        <v>4.2539999999999996</v>
      </c>
    </row>
    <row r="10" spans="1:12" s="60" customFormat="1" x14ac:dyDescent="0.25">
      <c r="A10" s="76"/>
      <c r="B10" s="12" t="s">
        <v>17</v>
      </c>
      <c r="C10" s="10" t="s">
        <v>48</v>
      </c>
      <c r="D10" s="10" t="s">
        <v>49</v>
      </c>
      <c r="E10" s="22">
        <v>100</v>
      </c>
      <c r="F10" s="11">
        <v>6.72</v>
      </c>
      <c r="G10" s="11">
        <v>139.80000000000001</v>
      </c>
      <c r="H10" s="11">
        <v>2.4300000000000002</v>
      </c>
      <c r="I10" s="11">
        <v>3.58</v>
      </c>
      <c r="J10" s="13">
        <v>24.46</v>
      </c>
    </row>
    <row r="11" spans="1:12" s="60" customFormat="1" x14ac:dyDescent="0.25">
      <c r="A11" s="76"/>
      <c r="B11" s="12" t="s">
        <v>18</v>
      </c>
      <c r="C11" s="10" t="s">
        <v>19</v>
      </c>
      <c r="D11" s="10" t="s">
        <v>20</v>
      </c>
      <c r="E11" s="22" t="s">
        <v>34</v>
      </c>
      <c r="F11" s="11">
        <v>2.62</v>
      </c>
      <c r="G11" s="11">
        <v>60</v>
      </c>
      <c r="H11" s="11">
        <v>7.0000000000000007E-2</v>
      </c>
      <c r="I11" s="11">
        <v>0.02</v>
      </c>
      <c r="J11" s="13">
        <v>15</v>
      </c>
    </row>
    <row r="12" spans="1:12" s="60" customFormat="1" ht="15.75" thickBot="1" x14ac:dyDescent="0.3">
      <c r="A12" s="76"/>
      <c r="B12" s="14" t="s">
        <v>14</v>
      </c>
      <c r="C12" s="15" t="s">
        <v>32</v>
      </c>
      <c r="D12" s="15" t="s">
        <v>33</v>
      </c>
      <c r="E12" s="23">
        <v>55.5</v>
      </c>
      <c r="F12" s="24">
        <v>1.95</v>
      </c>
      <c r="G12" s="24">
        <f>229.7*0.555</f>
        <v>127.48350000000001</v>
      </c>
      <c r="H12" s="16">
        <f>6.7*0.555</f>
        <v>3.7185000000000006</v>
      </c>
      <c r="I12" s="16">
        <f>1.1*0.555</f>
        <v>0.61050000000000015</v>
      </c>
      <c r="J12" s="17">
        <f>48.3*0.555</f>
        <v>26.8065</v>
      </c>
    </row>
    <row r="13" spans="1:12" ht="16.5" thickBot="1" x14ac:dyDescent="0.3">
      <c r="A13" s="68" t="s">
        <v>15</v>
      </c>
      <c r="B13" s="69"/>
      <c r="C13" s="69"/>
      <c r="D13" s="69"/>
      <c r="E13" s="70"/>
      <c r="F13" s="25">
        <f>SUM(F9:F12)</f>
        <v>27</v>
      </c>
      <c r="G13" s="25">
        <f t="shared" ref="G13:J13" si="1">SUM(G9:G12)</f>
        <v>436.48349999999999</v>
      </c>
      <c r="H13" s="25">
        <f t="shared" si="1"/>
        <v>10.262500000000001</v>
      </c>
      <c r="I13" s="25">
        <f t="shared" si="1"/>
        <v>12.5565</v>
      </c>
      <c r="J13" s="25">
        <f t="shared" si="1"/>
        <v>70.520499999999998</v>
      </c>
    </row>
    <row r="14" spans="1:12" s="60" customFormat="1" ht="15.75" thickTop="1" x14ac:dyDescent="0.25">
      <c r="A14" s="75" t="s">
        <v>38</v>
      </c>
      <c r="B14" s="26" t="s">
        <v>18</v>
      </c>
      <c r="C14" s="27" t="s">
        <v>19</v>
      </c>
      <c r="D14" s="27" t="s">
        <v>20</v>
      </c>
      <c r="E14" s="19" t="s">
        <v>34</v>
      </c>
      <c r="F14" s="20">
        <v>2.62</v>
      </c>
      <c r="G14" s="20">
        <v>60</v>
      </c>
      <c r="H14" s="20">
        <v>7.0000000000000007E-2</v>
      </c>
      <c r="I14" s="20">
        <v>0.02</v>
      </c>
      <c r="J14" s="21">
        <v>15</v>
      </c>
    </row>
    <row r="15" spans="1:12" s="60" customFormat="1" ht="15.75" thickBot="1" x14ac:dyDescent="0.3">
      <c r="A15" s="76"/>
      <c r="B15" s="14" t="s">
        <v>41</v>
      </c>
      <c r="C15" s="15" t="s">
        <v>40</v>
      </c>
      <c r="D15" s="15" t="s">
        <v>71</v>
      </c>
      <c r="E15" s="91" t="s">
        <v>72</v>
      </c>
      <c r="F15" s="16">
        <v>4.38</v>
      </c>
      <c r="G15" s="92">
        <f>450*0.223</f>
        <v>100.35000000000001</v>
      </c>
      <c r="H15" s="92">
        <f>7.5*0.223</f>
        <v>1.6725000000000001</v>
      </c>
      <c r="I15" s="92">
        <f>16*0.223</f>
        <v>3.5680000000000001</v>
      </c>
      <c r="J15" s="93">
        <f>66*0.223</f>
        <v>14.718</v>
      </c>
      <c r="K15"/>
    </row>
    <row r="16" spans="1:12" ht="16.5" thickBot="1" x14ac:dyDescent="0.3">
      <c r="A16" s="68" t="s">
        <v>15</v>
      </c>
      <c r="B16" s="69"/>
      <c r="C16" s="69"/>
      <c r="D16" s="69"/>
      <c r="E16" s="70"/>
      <c r="F16" s="25">
        <f>SUM(F14:F15)</f>
        <v>7</v>
      </c>
      <c r="G16" s="25">
        <f t="shared" ref="G16:J16" si="2">SUM(G14:G15)</f>
        <v>160.35000000000002</v>
      </c>
      <c r="H16" s="25">
        <f t="shared" si="2"/>
        <v>1.7425000000000002</v>
      </c>
      <c r="I16" s="25">
        <f t="shared" si="2"/>
        <v>3.5880000000000001</v>
      </c>
      <c r="J16" s="25">
        <f t="shared" si="2"/>
        <v>29.718</v>
      </c>
    </row>
    <row r="17" spans="1:10" x14ac:dyDescent="0.25">
      <c r="A17" s="71" t="s">
        <v>37</v>
      </c>
      <c r="B17" s="26" t="s">
        <v>16</v>
      </c>
      <c r="C17" s="27" t="s">
        <v>44</v>
      </c>
      <c r="D17" s="27" t="s">
        <v>68</v>
      </c>
      <c r="E17" s="19" t="s">
        <v>69</v>
      </c>
      <c r="F17" s="20">
        <v>5.98</v>
      </c>
      <c r="G17" s="20">
        <f>468*0.25</f>
        <v>117</v>
      </c>
      <c r="H17" s="20">
        <f>9.54*0.25</f>
        <v>2.3849999999999998</v>
      </c>
      <c r="I17" s="20">
        <f>20.31*0.25</f>
        <v>5.0774999999999997</v>
      </c>
      <c r="J17" s="21">
        <f>51.98*0.25</f>
        <v>12.994999999999999</v>
      </c>
    </row>
    <row r="18" spans="1:10" x14ac:dyDescent="0.25">
      <c r="A18" s="72"/>
      <c r="B18" s="12" t="s">
        <v>13</v>
      </c>
      <c r="C18" s="57" t="s">
        <v>65</v>
      </c>
      <c r="D18" s="56" t="s">
        <v>66</v>
      </c>
      <c r="E18" s="22" t="s">
        <v>70</v>
      </c>
      <c r="F18" s="11">
        <v>34.5</v>
      </c>
      <c r="G18" s="38">
        <f>383*0.7</f>
        <v>268.09999999999997</v>
      </c>
      <c r="H18" s="38">
        <f>12.3*0.7</f>
        <v>8.61</v>
      </c>
      <c r="I18" s="38">
        <f>29.5*0.7</f>
        <v>20.65</v>
      </c>
      <c r="J18" s="38">
        <f>16.58*0.7</f>
        <v>11.605999999999998</v>
      </c>
    </row>
    <row r="19" spans="1:10" x14ac:dyDescent="0.25">
      <c r="A19" s="72"/>
      <c r="B19" s="12" t="s">
        <v>18</v>
      </c>
      <c r="C19" s="10" t="s">
        <v>19</v>
      </c>
      <c r="D19" s="10" t="s">
        <v>20</v>
      </c>
      <c r="E19" s="22" t="s">
        <v>34</v>
      </c>
      <c r="F19" s="11">
        <v>2.62</v>
      </c>
      <c r="G19" s="11">
        <v>60</v>
      </c>
      <c r="H19" s="11">
        <v>7.0000000000000007E-2</v>
      </c>
      <c r="I19" s="11">
        <v>0.02</v>
      </c>
      <c r="J19" s="13">
        <v>15</v>
      </c>
    </row>
    <row r="20" spans="1:10" ht="15.75" thickBot="1" x14ac:dyDescent="0.3">
      <c r="A20" s="72"/>
      <c r="B20" s="14" t="s">
        <v>14</v>
      </c>
      <c r="C20" s="15" t="s">
        <v>32</v>
      </c>
      <c r="D20" s="15" t="s">
        <v>33</v>
      </c>
      <c r="E20" s="23">
        <v>54</v>
      </c>
      <c r="F20" s="24">
        <v>1.9</v>
      </c>
      <c r="G20" s="24">
        <f>229.7*0.54</f>
        <v>124.038</v>
      </c>
      <c r="H20" s="16">
        <f>6.7*0.54</f>
        <v>3.6180000000000003</v>
      </c>
      <c r="I20" s="16">
        <f>1.1*0.54</f>
        <v>0.59400000000000008</v>
      </c>
      <c r="J20" s="17">
        <f>48.3*0.54</f>
        <v>26.082000000000001</v>
      </c>
    </row>
    <row r="21" spans="1:10" ht="16.5" thickBot="1" x14ac:dyDescent="0.3">
      <c r="A21" s="73" t="s">
        <v>15</v>
      </c>
      <c r="B21" s="86"/>
      <c r="C21" s="86"/>
      <c r="D21" s="86"/>
      <c r="E21" s="87"/>
      <c r="F21" s="28">
        <f>SUM(F17:F20)</f>
        <v>45</v>
      </c>
      <c r="G21" s="28">
        <f>SUM(G17:G20)</f>
        <v>569.13799999999992</v>
      </c>
      <c r="H21" s="28">
        <f>SUM(H17:H20)</f>
        <v>14.683</v>
      </c>
      <c r="I21" s="28">
        <f>SUM(I17:I20)</f>
        <v>26.3415</v>
      </c>
      <c r="J21" s="28">
        <f>SUM(J17:J20)</f>
        <v>65.682999999999993</v>
      </c>
    </row>
    <row r="22" spans="1:10" x14ac:dyDescent="0.25">
      <c r="A22" s="85" t="s">
        <v>39</v>
      </c>
      <c r="B22" s="26" t="s">
        <v>31</v>
      </c>
      <c r="C22" s="27" t="s">
        <v>46</v>
      </c>
      <c r="D22" s="27" t="s">
        <v>47</v>
      </c>
      <c r="E22" s="19">
        <v>50</v>
      </c>
      <c r="F22" s="20">
        <v>3.87</v>
      </c>
      <c r="G22" s="20">
        <f>604*0.05</f>
        <v>30.200000000000003</v>
      </c>
      <c r="H22" s="20">
        <f>13.12*0.05</f>
        <v>0.65600000000000003</v>
      </c>
      <c r="I22" s="20">
        <f>32.49*0.05</f>
        <v>1.6245000000000003</v>
      </c>
      <c r="J22" s="21">
        <f>64.66*0.05</f>
        <v>3.2330000000000001</v>
      </c>
    </row>
    <row r="23" spans="1:10" ht="30" x14ac:dyDescent="0.25">
      <c r="A23" s="85"/>
      <c r="B23" s="12" t="s">
        <v>16</v>
      </c>
      <c r="C23" s="10" t="s">
        <v>44</v>
      </c>
      <c r="D23" s="10" t="s">
        <v>45</v>
      </c>
      <c r="E23" s="22" t="s">
        <v>60</v>
      </c>
      <c r="F23" s="11">
        <v>12.31</v>
      </c>
      <c r="G23" s="11">
        <f>468*0.25+211*0.1</f>
        <v>138.1</v>
      </c>
      <c r="H23" s="11">
        <f>9.54*0.25+21.1*0.1</f>
        <v>4.4950000000000001</v>
      </c>
      <c r="I23" s="11">
        <f>20.31*0.25+13.6*0.1</f>
        <v>6.4375</v>
      </c>
      <c r="J23" s="13">
        <f>51.98*0.25+0</f>
        <v>12.994999999999999</v>
      </c>
    </row>
    <row r="24" spans="1:10" x14ac:dyDescent="0.25">
      <c r="A24" s="85"/>
      <c r="B24" s="12" t="s">
        <v>13</v>
      </c>
      <c r="C24" s="57" t="s">
        <v>65</v>
      </c>
      <c r="D24" s="56" t="s">
        <v>66</v>
      </c>
      <c r="E24" s="22" t="s">
        <v>67</v>
      </c>
      <c r="F24" s="11">
        <v>39.43</v>
      </c>
      <c r="G24" s="38">
        <f>383*0.8</f>
        <v>306.40000000000003</v>
      </c>
      <c r="H24" s="38">
        <f>12.3*0.8</f>
        <v>9.8400000000000016</v>
      </c>
      <c r="I24" s="38">
        <f>29.5*0.8</f>
        <v>23.6</v>
      </c>
      <c r="J24" s="38">
        <f>16.58*0.8</f>
        <v>13.263999999999999</v>
      </c>
    </row>
    <row r="25" spans="1:10" x14ac:dyDescent="0.25">
      <c r="A25" s="85"/>
      <c r="B25" s="12" t="s">
        <v>53</v>
      </c>
      <c r="C25" s="57" t="s">
        <v>61</v>
      </c>
      <c r="D25" s="59" t="s">
        <v>62</v>
      </c>
      <c r="E25" s="22">
        <v>200</v>
      </c>
      <c r="F25" s="11">
        <v>8.74</v>
      </c>
      <c r="G25" s="36">
        <v>111</v>
      </c>
      <c r="H25" s="36">
        <v>0.7</v>
      </c>
      <c r="I25" s="36">
        <v>0</v>
      </c>
      <c r="J25" s="37">
        <v>27</v>
      </c>
    </row>
    <row r="26" spans="1:10" ht="15.75" x14ac:dyDescent="0.25">
      <c r="A26" s="85"/>
      <c r="B26" s="12" t="s">
        <v>21</v>
      </c>
      <c r="C26" s="57" t="s">
        <v>63</v>
      </c>
      <c r="D26" s="58" t="s">
        <v>64</v>
      </c>
      <c r="E26" s="22">
        <v>50</v>
      </c>
      <c r="F26" s="11">
        <v>4.0599999999999996</v>
      </c>
      <c r="G26" s="11">
        <f>161.9</f>
        <v>161.9</v>
      </c>
      <c r="H26" s="34">
        <f>3.2</f>
        <v>3.2</v>
      </c>
      <c r="I26" s="34">
        <f>3.2</f>
        <v>3.2</v>
      </c>
      <c r="J26" s="35">
        <f>29.99</f>
        <v>29.99</v>
      </c>
    </row>
    <row r="27" spans="1:10" ht="15.75" thickBot="1" x14ac:dyDescent="0.3">
      <c r="A27" s="85"/>
      <c r="B27" s="50" t="s">
        <v>14</v>
      </c>
      <c r="C27" s="51" t="s">
        <v>32</v>
      </c>
      <c r="D27" s="51" t="s">
        <v>33</v>
      </c>
      <c r="E27" s="52">
        <v>31</v>
      </c>
      <c r="F27" s="53">
        <v>1.0900000000000001</v>
      </c>
      <c r="G27" s="53">
        <f>229.7*0.31</f>
        <v>71.206999999999994</v>
      </c>
      <c r="H27" s="54">
        <f>6.7*0.31</f>
        <v>2.077</v>
      </c>
      <c r="I27" s="54">
        <f>1.1*0.31</f>
        <v>0.34100000000000003</v>
      </c>
      <c r="J27" s="55">
        <f>48.3*0.31</f>
        <v>14.972999999999999</v>
      </c>
    </row>
    <row r="28" spans="1:10" ht="16.5" thickBot="1" x14ac:dyDescent="0.3">
      <c r="A28" s="73" t="s">
        <v>15</v>
      </c>
      <c r="B28" s="86"/>
      <c r="C28" s="86"/>
      <c r="D28" s="86"/>
      <c r="E28" s="87"/>
      <c r="F28" s="28">
        <f>SUM(F22:F27)</f>
        <v>69.5</v>
      </c>
      <c r="G28" s="28">
        <f t="shared" ref="G28:J28" si="3">SUM(G22:G27)</f>
        <v>818.80700000000002</v>
      </c>
      <c r="H28" s="28">
        <f t="shared" si="3"/>
        <v>20.968000000000004</v>
      </c>
      <c r="I28" s="28">
        <f t="shared" si="3"/>
        <v>35.203000000000003</v>
      </c>
      <c r="J28" s="28">
        <f t="shared" si="3"/>
        <v>101.455</v>
      </c>
    </row>
    <row r="30" spans="1:10" ht="15.75" thickBot="1" x14ac:dyDescent="0.3">
      <c r="A30" s="66" t="s">
        <v>25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5.75" x14ac:dyDescent="0.25">
      <c r="A31" s="31"/>
      <c r="B31" s="31"/>
      <c r="C31" s="65" t="s">
        <v>23</v>
      </c>
      <c r="D31" s="65"/>
      <c r="G31" s="67"/>
      <c r="H31" s="67"/>
      <c r="I31" s="67"/>
      <c r="J31" s="67"/>
    </row>
    <row r="32" spans="1:10" x14ac:dyDescent="0.25">
      <c r="A32" s="1"/>
      <c r="B32" s="1"/>
      <c r="C32" s="1"/>
      <c r="D32" s="1"/>
    </row>
    <row r="33" spans="1:2" x14ac:dyDescent="0.25">
      <c r="A33" s="74" t="s">
        <v>24</v>
      </c>
      <c r="B33" s="74"/>
    </row>
    <row r="34" spans="1:2" x14ac:dyDescent="0.25">
      <c r="A34" s="74" t="s">
        <v>26</v>
      </c>
      <c r="B34" s="74"/>
    </row>
    <row r="35" spans="1:2" x14ac:dyDescent="0.25">
      <c r="A35" s="6"/>
    </row>
  </sheetData>
  <mergeCells count="17">
    <mergeCell ref="A33:B33"/>
    <mergeCell ref="A34:B34"/>
    <mergeCell ref="A14:A15"/>
    <mergeCell ref="A16:E16"/>
    <mergeCell ref="A22:A27"/>
    <mergeCell ref="A28:E28"/>
    <mergeCell ref="A30:J30"/>
    <mergeCell ref="C31:D31"/>
    <mergeCell ref="G31:J31"/>
    <mergeCell ref="A21:E21"/>
    <mergeCell ref="A17:A20"/>
    <mergeCell ref="A9:A12"/>
    <mergeCell ref="A13:E13"/>
    <mergeCell ref="B1:C1"/>
    <mergeCell ref="G1:J1"/>
    <mergeCell ref="A3:A7"/>
    <mergeCell ref="A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28.09 1-4 кл</vt:lpstr>
      <vt:lpstr>28.09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2021-09-27T12:38:16Z</dcterms:modified>
</cp:coreProperties>
</file>