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9.09 1-4 кл" sheetId="1" r:id="rId1"/>
    <sheet name="29.09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I28" i="2"/>
  <c r="H28" i="2"/>
  <c r="G28" i="2"/>
  <c r="J27" i="2"/>
  <c r="I27" i="2"/>
  <c r="H27" i="2"/>
  <c r="G27" i="2"/>
  <c r="J25" i="2"/>
  <c r="I25" i="2"/>
  <c r="H25" i="2"/>
  <c r="G25" i="2"/>
  <c r="J24" i="2"/>
  <c r="I24" i="2"/>
  <c r="H24" i="2"/>
  <c r="G24" i="2"/>
  <c r="J23" i="2"/>
  <c r="I23" i="2"/>
  <c r="H23" i="2"/>
  <c r="G23" i="2"/>
  <c r="J22" i="2"/>
  <c r="I22" i="2"/>
  <c r="I29" i="2" s="1"/>
  <c r="H22" i="2"/>
  <c r="G22" i="2"/>
  <c r="H29" i="2"/>
  <c r="J29" i="2"/>
  <c r="F29" i="2"/>
  <c r="G29" i="2"/>
  <c r="J20" i="2"/>
  <c r="I20" i="2"/>
  <c r="H20" i="2"/>
  <c r="G20" i="2"/>
  <c r="J18" i="2"/>
  <c r="I18" i="2"/>
  <c r="H18" i="2"/>
  <c r="G18" i="2"/>
  <c r="J17" i="2"/>
  <c r="I17" i="2"/>
  <c r="H17" i="2"/>
  <c r="G17" i="2"/>
  <c r="J16" i="2"/>
  <c r="I16" i="2"/>
  <c r="H16" i="2"/>
  <c r="G16" i="2"/>
  <c r="G15" i="2"/>
  <c r="H15" i="2"/>
  <c r="I15" i="2"/>
  <c r="J15" i="2"/>
  <c r="F15" i="2"/>
  <c r="J13" i="2"/>
  <c r="I13" i="2"/>
  <c r="H13" i="2"/>
  <c r="G13" i="2"/>
  <c r="J9" i="2"/>
  <c r="I9" i="2"/>
  <c r="H9" i="2"/>
  <c r="G9" i="2"/>
  <c r="J11" i="2"/>
  <c r="I11" i="2"/>
  <c r="H11" i="2"/>
  <c r="G11" i="2"/>
  <c r="J7" i="2"/>
  <c r="I7" i="2"/>
  <c r="H7" i="2"/>
  <c r="G7" i="2"/>
  <c r="J5" i="2"/>
  <c r="I5" i="2"/>
  <c r="H5" i="2"/>
  <c r="G5" i="2"/>
  <c r="J4" i="2"/>
  <c r="I4" i="2"/>
  <c r="H4" i="2"/>
  <c r="G4" i="2"/>
  <c r="J3" i="2"/>
  <c r="I3" i="2"/>
  <c r="H3" i="2"/>
  <c r="G3" i="2"/>
  <c r="G26" i="1"/>
  <c r="H26" i="1"/>
  <c r="I26" i="1"/>
  <c r="J26" i="1"/>
  <c r="F26" i="1"/>
  <c r="J23" i="1"/>
  <c r="I23" i="1"/>
  <c r="H23" i="1"/>
  <c r="G23" i="1" l="1"/>
  <c r="J25" i="1"/>
  <c r="I25" i="1"/>
  <c r="H25" i="1"/>
  <c r="G25" i="1"/>
  <c r="G22" i="1" l="1"/>
  <c r="H22" i="1"/>
  <c r="I22" i="1"/>
  <c r="J22" i="1"/>
  <c r="F22" i="1"/>
  <c r="J20" i="1"/>
  <c r="I20" i="1"/>
  <c r="H20" i="1"/>
  <c r="G20" i="1"/>
  <c r="J21" i="1"/>
  <c r="I21" i="1"/>
  <c r="H21" i="1"/>
  <c r="G21" i="1"/>
  <c r="J18" i="1"/>
  <c r="I18" i="1"/>
  <c r="H18" i="1"/>
  <c r="G18" i="1"/>
  <c r="J17" i="1"/>
  <c r="I17" i="1"/>
  <c r="H17" i="1"/>
  <c r="G17" i="1"/>
  <c r="G14" i="1"/>
  <c r="H14" i="1"/>
  <c r="I14" i="1"/>
  <c r="J14" i="1"/>
  <c r="F14" i="1"/>
  <c r="I10" i="1"/>
  <c r="J10" i="1"/>
  <c r="H10" i="1"/>
  <c r="G10" i="1"/>
  <c r="J13" i="1"/>
  <c r="I13" i="1"/>
  <c r="H13" i="1"/>
  <c r="G13" i="1"/>
  <c r="J16" i="1"/>
  <c r="I16" i="1"/>
  <c r="H16" i="1"/>
  <c r="G16" i="1"/>
  <c r="J9" i="1"/>
  <c r="I9" i="1"/>
  <c r="H9" i="1"/>
  <c r="G9" i="1"/>
  <c r="J15" i="1"/>
  <c r="I15" i="1"/>
  <c r="H15" i="1"/>
  <c r="G15" i="1"/>
  <c r="G8" i="1"/>
  <c r="H8" i="1"/>
  <c r="I8" i="1"/>
  <c r="J8" i="1"/>
  <c r="F8" i="1"/>
  <c r="J3" i="1"/>
  <c r="I3" i="1"/>
  <c r="H3" i="1"/>
  <c r="G3" i="1"/>
  <c r="J7" i="1"/>
  <c r="I7" i="1"/>
  <c r="H7" i="1"/>
  <c r="G7" i="1"/>
  <c r="J5" i="1"/>
  <c r="I5" i="1"/>
  <c r="H5" i="1"/>
  <c r="G5" i="1"/>
  <c r="J4" i="1"/>
  <c r="I4" i="1"/>
  <c r="H4" i="1"/>
  <c r="G4" i="1"/>
  <c r="F21" i="2" l="1"/>
  <c r="J21" i="2"/>
  <c r="I21" i="2"/>
  <c r="H21" i="2"/>
  <c r="G21" i="2"/>
  <c r="F12" i="2"/>
  <c r="J12" i="2"/>
  <c r="I12" i="2"/>
  <c r="H12" i="2"/>
  <c r="G12" i="2"/>
  <c r="F8" i="2"/>
  <c r="J11" i="1" l="1"/>
  <c r="I11" i="1"/>
  <c r="H11" i="1"/>
  <c r="G11" i="1"/>
  <c r="J8" i="2"/>
  <c r="I8" i="2"/>
  <c r="H8" i="2"/>
  <c r="G8" i="2"/>
</calcChain>
</file>

<file path=xl/sharedStrings.xml><?xml version="1.0" encoding="utf-8"?>
<sst xmlns="http://schemas.openxmlformats.org/spreadsheetml/2006/main" count="194" uniqueCount="75">
  <si>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</si>
  <si>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</si>
  <si>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</si>
  <si>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</si>
  <si>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</si>
  <si>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</si>
  <si>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</si>
  <si>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</si>
  <si>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</si>
  <si>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</si>
  <si>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</si>
  <si>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</si>
  <si>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</si>
  <si>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</si>
  <si>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</si>
  <si>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</si>
  <si>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</si>
  <si>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</si>
  <si>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</si>
  <si>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</si>
  <si>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</si>
  <si>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</si>
  <si>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</si>
  <si>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</si>
  <si>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</si>
  <si>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</si>
  <si>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</si>
  <si>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</si>
  <si>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</si>
  <si>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</si>
  <si>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</si>
  <si>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</si>
  <si>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</si>
  <si>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</si>
  <si>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</si>
  <si>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</si>
  <si>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</si>
  <si>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</si>
  <si>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</si>
  <si>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</si>
  <si>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</si>
  <si>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Напиток</t>
  </si>
  <si>
    <t>№309-2015г.</t>
  </si>
  <si>
    <t>Макароны отварные</t>
  </si>
  <si>
    <t>Фрукт</t>
  </si>
  <si>
    <t>№304-2015г.</t>
  </si>
  <si>
    <t>Рис отварной</t>
  </si>
  <si>
    <t>№699-2004г.</t>
  </si>
  <si>
    <t>№71-2015г.</t>
  </si>
  <si>
    <t>Бутерброд с повидлом</t>
  </si>
  <si>
    <t>№2-2015г.</t>
  </si>
  <si>
    <t>ТТК №18</t>
  </si>
  <si>
    <t>Филе цыплёнка запечённое</t>
  </si>
  <si>
    <t>№223-2015г.</t>
  </si>
  <si>
    <t>Запеканка из творога</t>
  </si>
  <si>
    <t>Овощи натуральные свежие (помидоры)</t>
  </si>
  <si>
    <t>№82-2015г.</t>
  </si>
  <si>
    <t>Борщ со свежей капустой и картофелем со сметаной и зеленью</t>
  </si>
  <si>
    <t>ТТК №26</t>
  </si>
  <si>
    <t>Котлета "Нежная" из цыплят и свинины</t>
  </si>
  <si>
    <t>Напиток лимонный</t>
  </si>
  <si>
    <t>ТТК №6</t>
  </si>
  <si>
    <t>Булочка "Рулетик с маком"</t>
  </si>
  <si>
    <t>№3-2015г.</t>
  </si>
  <si>
    <t>Бутерброд с сыром</t>
  </si>
  <si>
    <t>№379-2015г.</t>
  </si>
  <si>
    <t>Кофейный напиток с молоком</t>
  </si>
  <si>
    <t>№338-2015г</t>
  </si>
  <si>
    <t>Фрукт свежий (яблоко)</t>
  </si>
  <si>
    <t>220</t>
  </si>
  <si>
    <t>10/4/30</t>
  </si>
  <si>
    <t>140/7/10</t>
  </si>
  <si>
    <t>№204-2015г.</t>
  </si>
  <si>
    <t>Макаронные изделия отварные с сыром</t>
  </si>
  <si>
    <t>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</si>
</sst>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0" borderId="23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2" fontId="1" fillId="0" borderId="23" xfId="0" applyNumberFormat="1" applyFont="1" applyBorder="1" applyAlignment="1">
      <alignment horizontal="right" vertical="center" wrapText="1"/>
    </xf>
    <xf numFmtId="2" fontId="2" fillId="0" borderId="29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7" xfId="0" applyNumberFormat="1" applyFont="1" applyBorder="1" applyAlignment="1">
      <alignment horizontal="right" vertical="center" wrapText="1"/>
    </xf>
    <xf numFmtId="2" fontId="5" fillId="0" borderId="20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/>
    <xf numFmtId="2" fontId="2" fillId="0" borderId="37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1" fillId="0" borderId="0" xfId="0" applyFont="1"/>
    <xf numFmtId="49" fontId="1" fillId="0" borderId="22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2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workbookViewId="0">
      <selection activeCell="B15" sqref="B15:J21"/>
    </sheetView>
  </sheetViews>
  <sheetFormatPr defaultRowHeight="15" x14ac:dyDescent="0.25"/>
  <cols>
    <col min="1" max="1" width="24" style="3" customWidth="1"/>
    <col min="2" max="2" width="24.710937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52" t="s">
        <v>22</v>
      </c>
      <c r="C1" s="53"/>
      <c r="D1" s="1" t="s">
        <v>1</v>
      </c>
      <c r="E1" s="2"/>
      <c r="F1" s="1" t="s">
        <v>2</v>
      </c>
      <c r="G1" s="54">
        <v>44468</v>
      </c>
      <c r="H1" s="55"/>
      <c r="I1" s="55"/>
      <c r="J1" s="55"/>
      <c r="K1" s="1"/>
      <c r="L1" s="1"/>
    </row>
    <row r="2" spans="1:12" ht="16.5" thickTop="1" thickBot="1" x14ac:dyDescent="0.3">
      <c r="A2" s="4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9" t="s">
        <v>12</v>
      </c>
    </row>
    <row r="3" spans="1:12" ht="15.75" thickTop="1" x14ac:dyDescent="0.25">
      <c r="A3" s="68" t="s">
        <v>27</v>
      </c>
      <c r="B3" s="29" t="s">
        <v>13</v>
      </c>
      <c r="C3" s="21" t="s">
        <v>53</v>
      </c>
      <c r="D3" s="30" t="s">
        <v>54</v>
      </c>
      <c r="E3" s="22">
        <v>50</v>
      </c>
      <c r="F3" s="22">
        <v>27.33</v>
      </c>
      <c r="G3" s="34">
        <f>137</f>
        <v>137</v>
      </c>
      <c r="H3" s="34">
        <f>8.73</f>
        <v>8.73</v>
      </c>
      <c r="I3" s="34">
        <f>7.7</f>
        <v>7.7</v>
      </c>
      <c r="J3" s="35">
        <f>8.24</f>
        <v>8.24</v>
      </c>
    </row>
    <row r="4" spans="1:12" s="36" customFormat="1" x14ac:dyDescent="0.25">
      <c r="A4" s="69"/>
      <c r="B4" s="13" t="s">
        <v>13</v>
      </c>
      <c r="C4" s="10" t="s">
        <v>51</v>
      </c>
      <c r="D4" s="10" t="s">
        <v>52</v>
      </c>
      <c r="E4" s="25">
        <v>50</v>
      </c>
      <c r="F4" s="12">
        <v>31.78</v>
      </c>
      <c r="G4" s="12">
        <f>129.15</f>
        <v>129.15</v>
      </c>
      <c r="H4" s="12">
        <f>17.2</f>
        <v>17.2</v>
      </c>
      <c r="I4" s="12">
        <f>3.8</f>
        <v>3.8</v>
      </c>
      <c r="J4" s="14">
        <f>6.6</f>
        <v>6.6</v>
      </c>
    </row>
    <row r="5" spans="1:12" x14ac:dyDescent="0.25">
      <c r="A5" s="69"/>
      <c r="B5" s="13" t="s">
        <v>17</v>
      </c>
      <c r="C5" s="10" t="s">
        <v>42</v>
      </c>
      <c r="D5" s="10" t="s">
        <v>43</v>
      </c>
      <c r="E5" s="25">
        <v>100</v>
      </c>
      <c r="F5" s="12">
        <v>6.55</v>
      </c>
      <c r="G5" s="12">
        <f>1123*0.1</f>
        <v>112.30000000000001</v>
      </c>
      <c r="H5" s="12">
        <f>36.78*0.1</f>
        <v>3.6780000000000004</v>
      </c>
      <c r="I5" s="12">
        <f>30.1*0.1</f>
        <v>3.0100000000000002</v>
      </c>
      <c r="J5" s="14">
        <f>176.3*0.1</f>
        <v>17.630000000000003</v>
      </c>
    </row>
    <row r="6" spans="1:12" s="44" customFormat="1" x14ac:dyDescent="0.25">
      <c r="A6" s="69"/>
      <c r="B6" s="13" t="s">
        <v>18</v>
      </c>
      <c r="C6" s="10" t="s">
        <v>19</v>
      </c>
      <c r="D6" s="10" t="s">
        <v>20</v>
      </c>
      <c r="E6" s="25" t="s">
        <v>34</v>
      </c>
      <c r="F6" s="12">
        <v>2.62</v>
      </c>
      <c r="G6" s="12">
        <v>60</v>
      </c>
      <c r="H6" s="12">
        <v>7.0000000000000007E-2</v>
      </c>
      <c r="I6" s="12">
        <v>0.02</v>
      </c>
      <c r="J6" s="14">
        <v>15</v>
      </c>
      <c r="K6"/>
    </row>
    <row r="7" spans="1:12" s="36" customFormat="1" ht="15.75" thickBot="1" x14ac:dyDescent="0.3">
      <c r="A7" s="69"/>
      <c r="B7" s="16" t="s">
        <v>14</v>
      </c>
      <c r="C7" s="17" t="s">
        <v>32</v>
      </c>
      <c r="D7" s="17" t="s">
        <v>33</v>
      </c>
      <c r="E7" s="26">
        <v>35</v>
      </c>
      <c r="F7" s="27">
        <v>1.22</v>
      </c>
      <c r="G7" s="27">
        <f>229.7*0.35</f>
        <v>80.394999999999996</v>
      </c>
      <c r="H7" s="18">
        <f>6.7*0.35</f>
        <v>2.3449999999999998</v>
      </c>
      <c r="I7" s="18">
        <f>1.1*0.35</f>
        <v>0.38500000000000001</v>
      </c>
      <c r="J7" s="19">
        <f>48.3*0.35</f>
        <v>16.904999999999998</v>
      </c>
    </row>
    <row r="8" spans="1:12" ht="16.5" thickBot="1" x14ac:dyDescent="0.3">
      <c r="A8" s="59" t="s">
        <v>15</v>
      </c>
      <c r="B8" s="60"/>
      <c r="C8" s="60"/>
      <c r="D8" s="60"/>
      <c r="E8" s="61"/>
      <c r="F8" s="28">
        <f>SUM(F3:F7)</f>
        <v>69.5</v>
      </c>
      <c r="G8" s="28">
        <f t="shared" ref="G8:J8" si="0">SUM(G3:G7)</f>
        <v>518.84500000000003</v>
      </c>
      <c r="H8" s="28">
        <f t="shared" si="0"/>
        <v>32.023000000000003</v>
      </c>
      <c r="I8" s="28">
        <f t="shared" si="0"/>
        <v>14.914999999999999</v>
      </c>
      <c r="J8" s="28">
        <f t="shared" si="0"/>
        <v>64.375</v>
      </c>
    </row>
    <row r="9" spans="1:12" ht="30" x14ac:dyDescent="0.25">
      <c r="A9" s="62" t="s">
        <v>28</v>
      </c>
      <c r="B9" s="29" t="s">
        <v>16</v>
      </c>
      <c r="C9" s="30" t="s">
        <v>56</v>
      </c>
      <c r="D9" s="30" t="s">
        <v>57</v>
      </c>
      <c r="E9" s="22" t="s">
        <v>35</v>
      </c>
      <c r="F9" s="23">
        <v>12.03</v>
      </c>
      <c r="G9" s="23">
        <f>415*0.25+162*0.1</f>
        <v>119.95</v>
      </c>
      <c r="H9" s="23">
        <f>7.21*0.25+2.6*0.1</f>
        <v>2.0625</v>
      </c>
      <c r="I9" s="23">
        <f>19.68*0.25+15*0.1</f>
        <v>6.42</v>
      </c>
      <c r="J9" s="24">
        <f>43.73*0.25+3.6*0.1</f>
        <v>11.292499999999999</v>
      </c>
      <c r="K9"/>
    </row>
    <row r="10" spans="1:12" x14ac:dyDescent="0.25">
      <c r="A10" s="63"/>
      <c r="B10" s="13" t="s">
        <v>13</v>
      </c>
      <c r="C10" s="10" t="s">
        <v>58</v>
      </c>
      <c r="D10" s="10" t="s">
        <v>59</v>
      </c>
      <c r="E10" s="25">
        <v>45</v>
      </c>
      <c r="F10" s="12">
        <v>21.77</v>
      </c>
      <c r="G10" s="37">
        <f>155.6/50*45</f>
        <v>140.04</v>
      </c>
      <c r="H10" s="37">
        <f>7/50*45</f>
        <v>6.3000000000000007</v>
      </c>
      <c r="I10" s="37">
        <f>11.1/50*45</f>
        <v>9.99</v>
      </c>
      <c r="J10" s="38">
        <f>7/50*45</f>
        <v>6.3000000000000007</v>
      </c>
      <c r="K10"/>
    </row>
    <row r="11" spans="1:12" s="36" customFormat="1" x14ac:dyDescent="0.25">
      <c r="A11" s="63"/>
      <c r="B11" s="13" t="s">
        <v>17</v>
      </c>
      <c r="C11" s="10" t="s">
        <v>45</v>
      </c>
      <c r="D11" s="10" t="s">
        <v>46</v>
      </c>
      <c r="E11" s="25">
        <v>100</v>
      </c>
      <c r="F11" s="12">
        <v>6.72</v>
      </c>
      <c r="G11" s="12">
        <f>1398*0.1</f>
        <v>139.80000000000001</v>
      </c>
      <c r="H11" s="12">
        <f>24.34*0.1</f>
        <v>2.4340000000000002</v>
      </c>
      <c r="I11" s="12">
        <f>35.83*0.1</f>
        <v>3.5830000000000002</v>
      </c>
      <c r="J11" s="14">
        <f>244.56*0.1</f>
        <v>24.456000000000003</v>
      </c>
    </row>
    <row r="12" spans="1:12" x14ac:dyDescent="0.25">
      <c r="A12" s="63"/>
      <c r="B12" s="13" t="s">
        <v>18</v>
      </c>
      <c r="C12" s="10" t="s">
        <v>19</v>
      </c>
      <c r="D12" s="10" t="s">
        <v>20</v>
      </c>
      <c r="E12" s="25" t="s">
        <v>34</v>
      </c>
      <c r="F12" s="12">
        <v>2.62</v>
      </c>
      <c r="G12" s="12">
        <v>60</v>
      </c>
      <c r="H12" s="12">
        <v>7.0000000000000007E-2</v>
      </c>
      <c r="I12" s="12">
        <v>0.02</v>
      </c>
      <c r="J12" s="14">
        <v>15</v>
      </c>
      <c r="K12"/>
    </row>
    <row r="13" spans="1:12" ht="15.75" thickBot="1" x14ac:dyDescent="0.3">
      <c r="A13" s="63"/>
      <c r="B13" s="16" t="s">
        <v>14</v>
      </c>
      <c r="C13" s="17" t="s">
        <v>32</v>
      </c>
      <c r="D13" s="17" t="s">
        <v>33</v>
      </c>
      <c r="E13" s="26">
        <v>53</v>
      </c>
      <c r="F13" s="27">
        <v>1.86</v>
      </c>
      <c r="G13" s="27">
        <f>229.7*0.53</f>
        <v>121.741</v>
      </c>
      <c r="H13" s="18">
        <f>6.7*0.53</f>
        <v>3.5510000000000002</v>
      </c>
      <c r="I13" s="18">
        <f>1.1*0.53</f>
        <v>0.58300000000000007</v>
      </c>
      <c r="J13" s="19">
        <f>48.3*0.53</f>
        <v>25.599</v>
      </c>
    </row>
    <row r="14" spans="1:12" ht="16.5" thickBot="1" x14ac:dyDescent="0.3">
      <c r="A14" s="64" t="s">
        <v>15</v>
      </c>
      <c r="B14" s="65"/>
      <c r="C14" s="65"/>
      <c r="D14" s="65"/>
      <c r="E14" s="66"/>
      <c r="F14" s="45">
        <f>SUM(F9:F13)</f>
        <v>44.999999999999993</v>
      </c>
      <c r="G14" s="45">
        <f t="shared" ref="G14:J14" si="1">SUM(G9:G13)</f>
        <v>581.53100000000006</v>
      </c>
      <c r="H14" s="45">
        <f t="shared" si="1"/>
        <v>14.417500000000002</v>
      </c>
      <c r="I14" s="45">
        <f t="shared" si="1"/>
        <v>20.596</v>
      </c>
      <c r="J14" s="45">
        <f t="shared" si="1"/>
        <v>82.647500000000008</v>
      </c>
    </row>
    <row r="15" spans="1:12" s="36" customFormat="1" ht="15.75" x14ac:dyDescent="0.25">
      <c r="A15" s="72" t="s">
        <v>29</v>
      </c>
      <c r="B15" s="46" t="s">
        <v>31</v>
      </c>
      <c r="C15" s="21" t="s">
        <v>48</v>
      </c>
      <c r="D15" s="21" t="s">
        <v>55</v>
      </c>
      <c r="E15" s="22">
        <v>25</v>
      </c>
      <c r="F15" s="23">
        <v>5.77</v>
      </c>
      <c r="G15" s="23">
        <f>11/50*25</f>
        <v>5.5</v>
      </c>
      <c r="H15" s="23">
        <f>0.55/50*25</f>
        <v>0.27500000000000002</v>
      </c>
      <c r="I15" s="23">
        <f>0.1/50*25</f>
        <v>0.05</v>
      </c>
      <c r="J15" s="24">
        <f>1.9/50*25</f>
        <v>0.95</v>
      </c>
    </row>
    <row r="16" spans="1:12" s="44" customFormat="1" ht="30" x14ac:dyDescent="0.25">
      <c r="A16" s="69"/>
      <c r="B16" s="13" t="s">
        <v>16</v>
      </c>
      <c r="C16" s="10" t="s">
        <v>56</v>
      </c>
      <c r="D16" s="10" t="s">
        <v>57</v>
      </c>
      <c r="E16" s="25" t="s">
        <v>35</v>
      </c>
      <c r="F16" s="12">
        <v>12.03</v>
      </c>
      <c r="G16" s="12">
        <f>415*0.25+162*0.1</f>
        <v>119.95</v>
      </c>
      <c r="H16" s="12">
        <f>7.21*0.25+2.6*0.1</f>
        <v>2.0625</v>
      </c>
      <c r="I16" s="12">
        <f>19.68*0.25+15*0.1</f>
        <v>6.42</v>
      </c>
      <c r="J16" s="14">
        <f>43.73*0.25+3.6*0.1</f>
        <v>11.292499999999999</v>
      </c>
      <c r="K16"/>
    </row>
    <row r="17" spans="1:11" s="36" customFormat="1" x14ac:dyDescent="0.25">
      <c r="A17" s="69"/>
      <c r="B17" s="13" t="s">
        <v>13</v>
      </c>
      <c r="C17" s="10" t="s">
        <v>58</v>
      </c>
      <c r="D17" s="10" t="s">
        <v>59</v>
      </c>
      <c r="E17" s="25">
        <v>60</v>
      </c>
      <c r="F17" s="12">
        <v>29.03</v>
      </c>
      <c r="G17" s="37">
        <f>155.6/50*60</f>
        <v>186.72</v>
      </c>
      <c r="H17" s="37">
        <f>7/50*60</f>
        <v>8.4</v>
      </c>
      <c r="I17" s="37">
        <f>11.1/50*60</f>
        <v>13.32</v>
      </c>
      <c r="J17" s="38">
        <f>7/50*60</f>
        <v>8.4</v>
      </c>
      <c r="K17"/>
    </row>
    <row r="18" spans="1:11" s="36" customFormat="1" x14ac:dyDescent="0.25">
      <c r="A18" s="69"/>
      <c r="B18" s="13" t="s">
        <v>17</v>
      </c>
      <c r="C18" s="10" t="s">
        <v>45</v>
      </c>
      <c r="D18" s="10" t="s">
        <v>46</v>
      </c>
      <c r="E18" s="25">
        <v>120</v>
      </c>
      <c r="F18" s="12">
        <v>8.07</v>
      </c>
      <c r="G18" s="12">
        <f>1398*0.12</f>
        <v>167.76</v>
      </c>
      <c r="H18" s="12">
        <f>24.34*0.12</f>
        <v>2.9207999999999998</v>
      </c>
      <c r="I18" s="12">
        <f>35.83*0.12</f>
        <v>4.2995999999999999</v>
      </c>
      <c r="J18" s="14">
        <f>244.56*0.12</f>
        <v>29.347200000000001</v>
      </c>
    </row>
    <row r="19" spans="1:11" x14ac:dyDescent="0.25">
      <c r="A19" s="69"/>
      <c r="B19" s="13" t="s">
        <v>41</v>
      </c>
      <c r="C19" s="10" t="s">
        <v>47</v>
      </c>
      <c r="D19" s="10" t="s">
        <v>60</v>
      </c>
      <c r="E19" s="25">
        <v>200</v>
      </c>
      <c r="F19" s="12">
        <v>7.86</v>
      </c>
      <c r="G19" s="12">
        <v>96</v>
      </c>
      <c r="H19" s="37">
        <v>0.1</v>
      </c>
      <c r="I19" s="37">
        <v>0</v>
      </c>
      <c r="J19" s="38">
        <v>25.2</v>
      </c>
      <c r="K19"/>
    </row>
    <row r="20" spans="1:11" s="44" customFormat="1" x14ac:dyDescent="0.25">
      <c r="A20" s="69"/>
      <c r="B20" s="13" t="s">
        <v>21</v>
      </c>
      <c r="C20" s="10" t="s">
        <v>61</v>
      </c>
      <c r="D20" s="10" t="s">
        <v>62</v>
      </c>
      <c r="E20" s="25">
        <v>50</v>
      </c>
      <c r="F20" s="12">
        <v>6.53</v>
      </c>
      <c r="G20" s="12">
        <f>397.2/100*50</f>
        <v>198.6</v>
      </c>
      <c r="H20" s="11">
        <f>8.2/100*50</f>
        <v>4.0999999999999996</v>
      </c>
      <c r="I20" s="11">
        <f>15.4/100*50</f>
        <v>7.7</v>
      </c>
      <c r="J20" s="15">
        <f>56.4/100*50</f>
        <v>28.199999999999996</v>
      </c>
    </row>
    <row r="21" spans="1:11" s="44" customFormat="1" ht="15.75" thickBot="1" x14ac:dyDescent="0.3">
      <c r="A21" s="73"/>
      <c r="B21" s="16" t="s">
        <v>14</v>
      </c>
      <c r="C21" s="17" t="s">
        <v>32</v>
      </c>
      <c r="D21" s="17" t="s">
        <v>33</v>
      </c>
      <c r="E21" s="26">
        <v>6</v>
      </c>
      <c r="F21" s="27">
        <v>0.21</v>
      </c>
      <c r="G21" s="27">
        <f>229.7*0.06</f>
        <v>13.781999999999998</v>
      </c>
      <c r="H21" s="18">
        <f>6.7*0.06</f>
        <v>0.40199999999999997</v>
      </c>
      <c r="I21" s="18">
        <f>1.1*0.06</f>
        <v>6.6000000000000003E-2</v>
      </c>
      <c r="J21" s="19">
        <f>48.3*0.06</f>
        <v>2.8979999999999997</v>
      </c>
    </row>
    <row r="22" spans="1:11" ht="16.5" thickBot="1" x14ac:dyDescent="0.3">
      <c r="A22" s="59" t="s">
        <v>15</v>
      </c>
      <c r="B22" s="60"/>
      <c r="C22" s="60"/>
      <c r="D22" s="60"/>
      <c r="E22" s="61"/>
      <c r="F22" s="28">
        <f>SUM(F15:F21)</f>
        <v>69.499999999999986</v>
      </c>
      <c r="G22" s="28">
        <f t="shared" ref="G22:J22" si="2">SUM(G15:G21)</f>
        <v>788.31200000000013</v>
      </c>
      <c r="H22" s="28">
        <f t="shared" si="2"/>
        <v>18.260300000000001</v>
      </c>
      <c r="I22" s="28">
        <f t="shared" si="2"/>
        <v>31.855599999999995</v>
      </c>
      <c r="J22" s="28">
        <f t="shared" si="2"/>
        <v>106.2877</v>
      </c>
      <c r="K22"/>
    </row>
    <row r="23" spans="1:11" s="36" customFormat="1" x14ac:dyDescent="0.25">
      <c r="A23" s="62" t="s">
        <v>30</v>
      </c>
      <c r="B23" s="29" t="s">
        <v>31</v>
      </c>
      <c r="C23" s="30" t="s">
        <v>63</v>
      </c>
      <c r="D23" s="30" t="s">
        <v>64</v>
      </c>
      <c r="E23" s="51" t="s">
        <v>70</v>
      </c>
      <c r="F23" s="23">
        <v>14.64</v>
      </c>
      <c r="G23" s="23">
        <f>360*0.1+660*0.04+280*0.3</f>
        <v>146.4</v>
      </c>
      <c r="H23" s="23">
        <f>23.2*0.1+0.8*0.04+8*0.3</f>
        <v>4.7519999999999998</v>
      </c>
      <c r="I23" s="23">
        <f>29.5*0.1+72.5*0.04+3*0.3</f>
        <v>6.75</v>
      </c>
      <c r="J23" s="24">
        <f>0+1.3*0.04+54*0.03</f>
        <v>1.6719999999999999</v>
      </c>
      <c r="K23"/>
    </row>
    <row r="24" spans="1:11" s="44" customFormat="1" x14ac:dyDescent="0.25">
      <c r="A24" s="63"/>
      <c r="B24" s="13" t="s">
        <v>18</v>
      </c>
      <c r="C24" s="10" t="s">
        <v>65</v>
      </c>
      <c r="D24" s="10" t="s">
        <v>66</v>
      </c>
      <c r="E24" s="25">
        <v>200</v>
      </c>
      <c r="F24" s="12">
        <v>7.05</v>
      </c>
      <c r="G24" s="12">
        <v>100.6</v>
      </c>
      <c r="H24" s="12">
        <v>3.17</v>
      </c>
      <c r="I24" s="12">
        <v>2.68</v>
      </c>
      <c r="J24" s="14">
        <v>15.95</v>
      </c>
      <c r="K24"/>
    </row>
    <row r="25" spans="1:11" s="36" customFormat="1" ht="15.75" thickBot="1" x14ac:dyDescent="0.3">
      <c r="A25" s="63"/>
      <c r="B25" s="16" t="s">
        <v>44</v>
      </c>
      <c r="C25" s="17" t="s">
        <v>67</v>
      </c>
      <c r="D25" s="17" t="s">
        <v>68</v>
      </c>
      <c r="E25" s="48" t="s">
        <v>69</v>
      </c>
      <c r="F25" s="18">
        <v>23.31</v>
      </c>
      <c r="G25" s="49">
        <f>47/100*220</f>
        <v>103.39999999999999</v>
      </c>
      <c r="H25" s="49">
        <f>0.4/100*220</f>
        <v>0.88</v>
      </c>
      <c r="I25" s="49">
        <f>0.4/100*220</f>
        <v>0.88</v>
      </c>
      <c r="J25" s="50">
        <f>9.8/100*220</f>
        <v>21.560000000000002</v>
      </c>
      <c r="K25"/>
    </row>
    <row r="26" spans="1:11" ht="16.5" thickBot="1" x14ac:dyDescent="0.3">
      <c r="A26" s="59" t="s">
        <v>15</v>
      </c>
      <c r="B26" s="70"/>
      <c r="C26" s="70"/>
      <c r="D26" s="70"/>
      <c r="E26" s="71"/>
      <c r="F26" s="5">
        <f>SUM(F23:F25)</f>
        <v>45</v>
      </c>
      <c r="G26" s="5">
        <f t="shared" ref="G26:J26" si="3">SUM(G23:G25)</f>
        <v>350.4</v>
      </c>
      <c r="H26" s="5">
        <f t="shared" si="3"/>
        <v>8.8019999999999996</v>
      </c>
      <c r="I26" s="5">
        <f t="shared" si="3"/>
        <v>10.31</v>
      </c>
      <c r="J26" s="5">
        <f t="shared" si="3"/>
        <v>39.182000000000002</v>
      </c>
      <c r="K26"/>
    </row>
    <row r="28" spans="1:11" ht="15.75" thickBot="1" x14ac:dyDescent="0.3">
      <c r="A28" s="57" t="s">
        <v>25</v>
      </c>
      <c r="B28" s="57"/>
      <c r="C28" s="57"/>
      <c r="D28" s="57"/>
      <c r="E28" s="57"/>
      <c r="F28" s="57"/>
      <c r="G28" s="57"/>
      <c r="H28" s="57"/>
      <c r="I28" s="57"/>
      <c r="J28" s="57"/>
    </row>
    <row r="29" spans="1:11" ht="15.75" x14ac:dyDescent="0.25">
      <c r="A29" s="33"/>
      <c r="B29" s="33"/>
      <c r="C29" s="56" t="s">
        <v>23</v>
      </c>
      <c r="D29" s="56"/>
      <c r="G29" s="58"/>
      <c r="H29" s="58"/>
      <c r="I29" s="58"/>
      <c r="J29" s="58"/>
    </row>
    <row r="30" spans="1:11" x14ac:dyDescent="0.25">
      <c r="A30" s="1"/>
      <c r="B30" s="1"/>
      <c r="C30" s="1"/>
      <c r="D30" s="1"/>
    </row>
    <row r="31" spans="1:11" x14ac:dyDescent="0.25">
      <c r="A31" s="67" t="s">
        <v>24</v>
      </c>
      <c r="B31" s="67"/>
    </row>
    <row r="32" spans="1:11" x14ac:dyDescent="0.25">
      <c r="A32" s="67" t="s">
        <v>26</v>
      </c>
      <c r="B32" s="67"/>
    </row>
    <row r="33" spans="1:1" x14ac:dyDescent="0.25">
      <c r="A33" s="6"/>
    </row>
  </sheetData>
  <mergeCells count="15">
    <mergeCell ref="A31:B31"/>
    <mergeCell ref="A32:B32"/>
    <mergeCell ref="A3:A7"/>
    <mergeCell ref="A23:A25"/>
    <mergeCell ref="A26:E26"/>
    <mergeCell ref="A15:A21"/>
    <mergeCell ref="B1:C1"/>
    <mergeCell ref="G1:J1"/>
    <mergeCell ref="C29:D29"/>
    <mergeCell ref="A28:J28"/>
    <mergeCell ref="G29:J29"/>
    <mergeCell ref="A8:E8"/>
    <mergeCell ref="A9:A13"/>
    <mergeCell ref="A14:E14"/>
    <mergeCell ref="A22:E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3" workbookViewId="0">
      <selection activeCell="A31" sqref="A31:J31"/>
    </sheetView>
  </sheetViews>
  <sheetFormatPr defaultRowHeight="15" x14ac:dyDescent="0.25"/>
  <cols>
    <col min="1" max="1" width="35.85546875" style="3" customWidth="1"/>
    <col min="2" max="2" width="24.7109375" style="3" customWidth="1"/>
    <col min="3" max="3" width="12.28515625" style="3" customWidth="1"/>
    <col min="4" max="4" width="38.28515625" style="3" customWidth="1"/>
    <col min="5" max="5" width="10.140625" style="3" bestFit="1" customWidth="1"/>
    <col min="6" max="6" width="9.140625" style="3"/>
    <col min="7" max="7" width="14" style="3" customWidth="1"/>
    <col min="8" max="8" width="7.28515625" style="3" customWidth="1"/>
    <col min="9" max="9" width="8" style="3" customWidth="1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74" t="s">
        <v>22</v>
      </c>
      <c r="C1" s="75"/>
      <c r="D1" s="1" t="s">
        <v>1</v>
      </c>
      <c r="E1" s="40"/>
      <c r="F1" s="1" t="s">
        <v>2</v>
      </c>
      <c r="G1" s="76">
        <v>44468</v>
      </c>
      <c r="H1" s="77"/>
      <c r="I1" s="77"/>
      <c r="J1" s="77"/>
      <c r="K1" s="1"/>
      <c r="L1" s="1"/>
    </row>
    <row r="2" spans="1:12" ht="16.5" thickTop="1" thickBot="1" x14ac:dyDescent="0.3">
      <c r="A2" s="39" t="s">
        <v>3</v>
      </c>
      <c r="B2" s="41" t="s">
        <v>4</v>
      </c>
      <c r="C2" s="42" t="s">
        <v>5</v>
      </c>
      <c r="D2" s="42" t="s">
        <v>6</v>
      </c>
      <c r="E2" s="42" t="s">
        <v>7</v>
      </c>
      <c r="F2" s="42" t="s">
        <v>8</v>
      </c>
      <c r="G2" s="42" t="s">
        <v>9</v>
      </c>
      <c r="H2" s="42" t="s">
        <v>10</v>
      </c>
      <c r="I2" s="42" t="s">
        <v>11</v>
      </c>
      <c r="J2" s="43" t="s">
        <v>12</v>
      </c>
    </row>
    <row r="3" spans="1:12" ht="15.75" thickTop="1" x14ac:dyDescent="0.25">
      <c r="A3" s="68" t="s">
        <v>36</v>
      </c>
      <c r="B3" s="29" t="s">
        <v>13</v>
      </c>
      <c r="C3" s="21" t="s">
        <v>53</v>
      </c>
      <c r="D3" s="30" t="s">
        <v>54</v>
      </c>
      <c r="E3" s="22">
        <v>50</v>
      </c>
      <c r="F3" s="22">
        <v>27.33</v>
      </c>
      <c r="G3" s="34">
        <f>137</f>
        <v>137</v>
      </c>
      <c r="H3" s="34">
        <f>8.73</f>
        <v>8.73</v>
      </c>
      <c r="I3" s="34">
        <f>7.7</f>
        <v>7.7</v>
      </c>
      <c r="J3" s="35">
        <f>8.24</f>
        <v>8.24</v>
      </c>
    </row>
    <row r="4" spans="1:12" s="36" customFormat="1" x14ac:dyDescent="0.25">
      <c r="A4" s="69"/>
      <c r="B4" s="13" t="s">
        <v>13</v>
      </c>
      <c r="C4" s="10" t="s">
        <v>51</v>
      </c>
      <c r="D4" s="10" t="s">
        <v>52</v>
      </c>
      <c r="E4" s="25">
        <v>50</v>
      </c>
      <c r="F4" s="12">
        <v>31.78</v>
      </c>
      <c r="G4" s="12">
        <f>129.15</f>
        <v>129.15</v>
      </c>
      <c r="H4" s="12">
        <f>17.2</f>
        <v>17.2</v>
      </c>
      <c r="I4" s="12">
        <f>3.8</f>
        <v>3.8</v>
      </c>
      <c r="J4" s="14">
        <f>6.6</f>
        <v>6.6</v>
      </c>
    </row>
    <row r="5" spans="1:12" s="36" customFormat="1" x14ac:dyDescent="0.25">
      <c r="A5" s="69"/>
      <c r="B5" s="13" t="s">
        <v>17</v>
      </c>
      <c r="C5" s="10" t="s">
        <v>42</v>
      </c>
      <c r="D5" s="10" t="s">
        <v>43</v>
      </c>
      <c r="E5" s="25">
        <v>100</v>
      </c>
      <c r="F5" s="12">
        <v>6.55</v>
      </c>
      <c r="G5" s="12">
        <f>1123*0.1</f>
        <v>112.30000000000001</v>
      </c>
      <c r="H5" s="12">
        <f>36.78*0.1</f>
        <v>3.6780000000000004</v>
      </c>
      <c r="I5" s="12">
        <f>30.1*0.1</f>
        <v>3.0100000000000002</v>
      </c>
      <c r="J5" s="14">
        <f>176.3*0.1</f>
        <v>17.630000000000003</v>
      </c>
    </row>
    <row r="6" spans="1:12" s="36" customFormat="1" x14ac:dyDescent="0.25">
      <c r="A6" s="69"/>
      <c r="B6" s="13" t="s">
        <v>18</v>
      </c>
      <c r="C6" s="10" t="s">
        <v>19</v>
      </c>
      <c r="D6" s="10" t="s">
        <v>20</v>
      </c>
      <c r="E6" s="25" t="s">
        <v>34</v>
      </c>
      <c r="F6" s="12">
        <v>2.62</v>
      </c>
      <c r="G6" s="12">
        <v>60</v>
      </c>
      <c r="H6" s="12">
        <v>7.0000000000000007E-2</v>
      </c>
      <c r="I6" s="12">
        <v>0.02</v>
      </c>
      <c r="J6" s="14">
        <v>15</v>
      </c>
    </row>
    <row r="7" spans="1:12" ht="15.75" thickBot="1" x14ac:dyDescent="0.3">
      <c r="A7" s="69"/>
      <c r="B7" s="16" t="s">
        <v>14</v>
      </c>
      <c r="C7" s="17" t="s">
        <v>32</v>
      </c>
      <c r="D7" s="17" t="s">
        <v>33</v>
      </c>
      <c r="E7" s="26">
        <v>35</v>
      </c>
      <c r="F7" s="27">
        <v>1.22</v>
      </c>
      <c r="G7" s="27">
        <f>229.7*0.35</f>
        <v>80.394999999999996</v>
      </c>
      <c r="H7" s="18">
        <f>6.7*0.35</f>
        <v>2.3449999999999998</v>
      </c>
      <c r="I7" s="18">
        <f>1.1*0.35</f>
        <v>0.38500000000000001</v>
      </c>
      <c r="J7" s="19">
        <f>48.3*0.35</f>
        <v>16.904999999999998</v>
      </c>
    </row>
    <row r="8" spans="1:12" ht="16.5" thickBot="1" x14ac:dyDescent="0.3">
      <c r="A8" s="59" t="s">
        <v>15</v>
      </c>
      <c r="B8" s="60"/>
      <c r="C8" s="60"/>
      <c r="D8" s="60"/>
      <c r="E8" s="61"/>
      <c r="F8" s="28">
        <f>SUM(F3:F7)</f>
        <v>69.5</v>
      </c>
      <c r="G8" s="28">
        <f>SUM(G3:G7)</f>
        <v>518.84500000000003</v>
      </c>
      <c r="H8" s="28">
        <f>SUM(H3:H7)</f>
        <v>32.023000000000003</v>
      </c>
      <c r="I8" s="28">
        <f>SUM(I3:I7)</f>
        <v>14.914999999999999</v>
      </c>
      <c r="J8" s="28">
        <f>SUM(J3:J7)</f>
        <v>64.375</v>
      </c>
    </row>
    <row r="9" spans="1:12" s="36" customFormat="1" ht="15.75" thickTop="1" x14ac:dyDescent="0.25">
      <c r="A9" s="68" t="s">
        <v>37</v>
      </c>
      <c r="B9" s="29" t="s">
        <v>13</v>
      </c>
      <c r="C9" s="30" t="s">
        <v>72</v>
      </c>
      <c r="D9" s="30" t="s">
        <v>73</v>
      </c>
      <c r="E9" s="22" t="s">
        <v>71</v>
      </c>
      <c r="F9" s="23">
        <v>22.93</v>
      </c>
      <c r="G9" s="23">
        <f>137*1.4+360*0.1</f>
        <v>227.79999999999998</v>
      </c>
      <c r="H9" s="23">
        <f>3.82*1.4+23.2*0.1</f>
        <v>7.6679999999999993</v>
      </c>
      <c r="I9" s="23">
        <f>4.05*1.4+29.5*0.1</f>
        <v>8.6199999999999992</v>
      </c>
      <c r="J9" s="24">
        <f>21.32*1.4+0</f>
        <v>29.847999999999999</v>
      </c>
    </row>
    <row r="10" spans="1:12" s="47" customFormat="1" x14ac:dyDescent="0.25">
      <c r="A10" s="69"/>
      <c r="B10" s="13" t="s">
        <v>18</v>
      </c>
      <c r="C10" s="10" t="s">
        <v>19</v>
      </c>
      <c r="D10" s="10" t="s">
        <v>20</v>
      </c>
      <c r="E10" s="25" t="s">
        <v>34</v>
      </c>
      <c r="F10" s="12">
        <v>2.62</v>
      </c>
      <c r="G10" s="12">
        <v>60</v>
      </c>
      <c r="H10" s="12">
        <v>7.0000000000000007E-2</v>
      </c>
      <c r="I10" s="12">
        <v>0.02</v>
      </c>
      <c r="J10" s="14">
        <v>15</v>
      </c>
    </row>
    <row r="11" spans="1:12" s="47" customFormat="1" ht="15.75" thickBot="1" x14ac:dyDescent="0.3">
      <c r="A11" s="69"/>
      <c r="B11" s="16" t="s">
        <v>14</v>
      </c>
      <c r="C11" s="17" t="s">
        <v>32</v>
      </c>
      <c r="D11" s="17" t="s">
        <v>33</v>
      </c>
      <c r="E11" s="26">
        <v>41.5</v>
      </c>
      <c r="F11" s="27">
        <v>1.45</v>
      </c>
      <c r="G11" s="27">
        <f>229.7*0.415</f>
        <v>95.325499999999991</v>
      </c>
      <c r="H11" s="18">
        <f>6.7*0.415</f>
        <v>2.7805</v>
      </c>
      <c r="I11" s="18">
        <f>1.1*0.415</f>
        <v>0.45650000000000002</v>
      </c>
      <c r="J11" s="19">
        <f>48.3*0.415</f>
        <v>20.044499999999999</v>
      </c>
    </row>
    <row r="12" spans="1:12" ht="16.5" thickBot="1" x14ac:dyDescent="0.3">
      <c r="A12" s="59" t="s">
        <v>15</v>
      </c>
      <c r="B12" s="60"/>
      <c r="C12" s="60"/>
      <c r="D12" s="60"/>
      <c r="E12" s="61"/>
      <c r="F12" s="28">
        <f>SUM(F9:F11)</f>
        <v>27</v>
      </c>
      <c r="G12" s="28">
        <f>SUM(G9:G11)</f>
        <v>383.12549999999993</v>
      </c>
      <c r="H12" s="28">
        <f>SUM(H9:H11)</f>
        <v>10.5185</v>
      </c>
      <c r="I12" s="28">
        <f>SUM(I9:I11)</f>
        <v>9.0964999999999989</v>
      </c>
      <c r="J12" s="28">
        <f>SUM(J9:J11)</f>
        <v>64.892499999999998</v>
      </c>
    </row>
    <row r="13" spans="1:12" ht="15.75" thickTop="1" x14ac:dyDescent="0.25">
      <c r="A13" s="68" t="s">
        <v>39</v>
      </c>
      <c r="B13" s="20" t="s">
        <v>31</v>
      </c>
      <c r="C13" s="21" t="s">
        <v>50</v>
      </c>
      <c r="D13" s="21" t="s">
        <v>49</v>
      </c>
      <c r="E13" s="51" t="s">
        <v>74</v>
      </c>
      <c r="F13" s="22">
        <v>4.38</v>
      </c>
      <c r="G13" s="34">
        <f>660*0.04+280*0.22</f>
        <v>88</v>
      </c>
      <c r="H13" s="34">
        <f>0.8*0.04+8*0.22</f>
        <v>1.792</v>
      </c>
      <c r="I13" s="34">
        <f>72.5*0.04+3*0.22</f>
        <v>3.56</v>
      </c>
      <c r="J13" s="35">
        <f>1.3*0.04+54*0.22</f>
        <v>11.932</v>
      </c>
    </row>
    <row r="14" spans="1:12" ht="15.75" thickBot="1" x14ac:dyDescent="0.3">
      <c r="A14" s="69"/>
      <c r="B14" s="16" t="s">
        <v>18</v>
      </c>
      <c r="C14" s="17" t="s">
        <v>19</v>
      </c>
      <c r="D14" s="17" t="s">
        <v>20</v>
      </c>
      <c r="E14" s="26" t="s">
        <v>34</v>
      </c>
      <c r="F14" s="27">
        <v>2.62</v>
      </c>
      <c r="G14" s="27">
        <v>60</v>
      </c>
      <c r="H14" s="27">
        <v>7.0000000000000007E-2</v>
      </c>
      <c r="I14" s="27">
        <v>0.02</v>
      </c>
      <c r="J14" s="31">
        <v>15</v>
      </c>
    </row>
    <row r="15" spans="1:12" ht="16.5" thickBot="1" x14ac:dyDescent="0.3">
      <c r="A15" s="59" t="s">
        <v>15</v>
      </c>
      <c r="B15" s="60"/>
      <c r="C15" s="60"/>
      <c r="D15" s="60"/>
      <c r="E15" s="61"/>
      <c r="F15" s="28">
        <f>SUM(F13:F14)</f>
        <v>7</v>
      </c>
      <c r="G15" s="28">
        <f t="shared" ref="G15:J15" si="0">SUM(G13:G14)</f>
        <v>148</v>
      </c>
      <c r="H15" s="28">
        <f t="shared" si="0"/>
        <v>1.8620000000000001</v>
      </c>
      <c r="I15" s="28">
        <f t="shared" si="0"/>
        <v>3.58</v>
      </c>
      <c r="J15" s="28">
        <f t="shared" si="0"/>
        <v>26.932000000000002</v>
      </c>
    </row>
    <row r="16" spans="1:12" ht="30" x14ac:dyDescent="0.25">
      <c r="A16" s="62" t="s">
        <v>38</v>
      </c>
      <c r="B16" s="29" t="s">
        <v>16</v>
      </c>
      <c r="C16" s="30" t="s">
        <v>56</v>
      </c>
      <c r="D16" s="30" t="s">
        <v>57</v>
      </c>
      <c r="E16" s="22" t="s">
        <v>35</v>
      </c>
      <c r="F16" s="23">
        <v>12.03</v>
      </c>
      <c r="G16" s="23">
        <f>415*0.25+162*0.1</f>
        <v>119.95</v>
      </c>
      <c r="H16" s="23">
        <f>7.21*0.25+2.6*0.1</f>
        <v>2.0625</v>
      </c>
      <c r="I16" s="23">
        <f>19.68*0.25+15*0.1</f>
        <v>6.42</v>
      </c>
      <c r="J16" s="24">
        <f>43.73*0.25+3.6*0.1</f>
        <v>11.292499999999999</v>
      </c>
    </row>
    <row r="17" spans="1:10" x14ac:dyDescent="0.25">
      <c r="A17" s="63"/>
      <c r="B17" s="13" t="s">
        <v>13</v>
      </c>
      <c r="C17" s="10" t="s">
        <v>58</v>
      </c>
      <c r="D17" s="10" t="s">
        <v>59</v>
      </c>
      <c r="E17" s="25">
        <v>45</v>
      </c>
      <c r="F17" s="12">
        <v>21.77</v>
      </c>
      <c r="G17" s="37">
        <f>155.6/50*45</f>
        <v>140.04</v>
      </c>
      <c r="H17" s="37">
        <f>7/50*45</f>
        <v>6.3000000000000007</v>
      </c>
      <c r="I17" s="37">
        <f>11.1/50*45</f>
        <v>9.99</v>
      </c>
      <c r="J17" s="38">
        <f>7/50*45</f>
        <v>6.3000000000000007</v>
      </c>
    </row>
    <row r="18" spans="1:10" x14ac:dyDescent="0.25">
      <c r="A18" s="63"/>
      <c r="B18" s="13" t="s">
        <v>17</v>
      </c>
      <c r="C18" s="10" t="s">
        <v>45</v>
      </c>
      <c r="D18" s="10" t="s">
        <v>46</v>
      </c>
      <c r="E18" s="25">
        <v>100</v>
      </c>
      <c r="F18" s="12">
        <v>6.72</v>
      </c>
      <c r="G18" s="12">
        <f>1398*0.1</f>
        <v>139.80000000000001</v>
      </c>
      <c r="H18" s="12">
        <f>24.34*0.1</f>
        <v>2.4340000000000002</v>
      </c>
      <c r="I18" s="12">
        <f>35.83*0.1</f>
        <v>3.5830000000000002</v>
      </c>
      <c r="J18" s="14">
        <f>244.56*0.1</f>
        <v>24.456000000000003</v>
      </c>
    </row>
    <row r="19" spans="1:10" x14ac:dyDescent="0.25">
      <c r="A19" s="63"/>
      <c r="B19" s="13" t="s">
        <v>18</v>
      </c>
      <c r="C19" s="10" t="s">
        <v>19</v>
      </c>
      <c r="D19" s="10" t="s">
        <v>20</v>
      </c>
      <c r="E19" s="25" t="s">
        <v>34</v>
      </c>
      <c r="F19" s="12">
        <v>2.62</v>
      </c>
      <c r="G19" s="12">
        <v>60</v>
      </c>
      <c r="H19" s="12">
        <v>7.0000000000000007E-2</v>
      </c>
      <c r="I19" s="12">
        <v>0.02</v>
      </c>
      <c r="J19" s="14">
        <v>15</v>
      </c>
    </row>
    <row r="20" spans="1:10" ht="15.75" thickBot="1" x14ac:dyDescent="0.3">
      <c r="A20" s="63"/>
      <c r="B20" s="16" t="s">
        <v>14</v>
      </c>
      <c r="C20" s="17" t="s">
        <v>32</v>
      </c>
      <c r="D20" s="17" t="s">
        <v>33</v>
      </c>
      <c r="E20" s="26">
        <v>53</v>
      </c>
      <c r="F20" s="27">
        <v>1.86</v>
      </c>
      <c r="G20" s="27">
        <f>229.7*0.53</f>
        <v>121.741</v>
      </c>
      <c r="H20" s="18">
        <f>6.7*0.53</f>
        <v>3.5510000000000002</v>
      </c>
      <c r="I20" s="18">
        <f>1.1*0.53</f>
        <v>0.58300000000000007</v>
      </c>
      <c r="J20" s="19">
        <f>48.3*0.53</f>
        <v>25.599</v>
      </c>
    </row>
    <row r="21" spans="1:10" ht="16.5" thickBot="1" x14ac:dyDescent="0.3">
      <c r="A21" s="64" t="s">
        <v>15</v>
      </c>
      <c r="B21" s="79"/>
      <c r="C21" s="79"/>
      <c r="D21" s="79"/>
      <c r="E21" s="80"/>
      <c r="F21" s="32">
        <f>SUM(F16:F20)</f>
        <v>44.999999999999993</v>
      </c>
      <c r="G21" s="32">
        <f t="shared" ref="G21:J21" si="1">SUM(G16:G20)</f>
        <v>581.53100000000006</v>
      </c>
      <c r="H21" s="32">
        <f t="shared" si="1"/>
        <v>14.417500000000002</v>
      </c>
      <c r="I21" s="32">
        <f t="shared" si="1"/>
        <v>20.596</v>
      </c>
      <c r="J21" s="32">
        <f t="shared" si="1"/>
        <v>82.647500000000008</v>
      </c>
    </row>
    <row r="22" spans="1:10" ht="15.75" x14ac:dyDescent="0.25">
      <c r="A22" s="78" t="s">
        <v>40</v>
      </c>
      <c r="B22" s="46" t="s">
        <v>31</v>
      </c>
      <c r="C22" s="21" t="s">
        <v>48</v>
      </c>
      <c r="D22" s="21" t="s">
        <v>55</v>
      </c>
      <c r="E22" s="22">
        <v>25</v>
      </c>
      <c r="F22" s="23">
        <v>5.77</v>
      </c>
      <c r="G22" s="23">
        <f>11/50*25</f>
        <v>5.5</v>
      </c>
      <c r="H22" s="23">
        <f>0.55/50*25</f>
        <v>0.27500000000000002</v>
      </c>
      <c r="I22" s="23">
        <f>0.1/50*25</f>
        <v>0.05</v>
      </c>
      <c r="J22" s="24">
        <f>1.9/50*25</f>
        <v>0.95</v>
      </c>
    </row>
    <row r="23" spans="1:10" ht="30" x14ac:dyDescent="0.25">
      <c r="A23" s="78"/>
      <c r="B23" s="13" t="s">
        <v>16</v>
      </c>
      <c r="C23" s="10" t="s">
        <v>56</v>
      </c>
      <c r="D23" s="10" t="s">
        <v>57</v>
      </c>
      <c r="E23" s="25" t="s">
        <v>35</v>
      </c>
      <c r="F23" s="12">
        <v>12.03</v>
      </c>
      <c r="G23" s="12">
        <f>415*0.25+162*0.1</f>
        <v>119.95</v>
      </c>
      <c r="H23" s="12">
        <f>7.21*0.25+2.6*0.1</f>
        <v>2.0625</v>
      </c>
      <c r="I23" s="12">
        <f>19.68*0.25+15*0.1</f>
        <v>6.42</v>
      </c>
      <c r="J23" s="14">
        <f>43.73*0.25+3.6*0.1</f>
        <v>11.292499999999999</v>
      </c>
    </row>
    <row r="24" spans="1:10" x14ac:dyDescent="0.25">
      <c r="A24" s="78"/>
      <c r="B24" s="13" t="s">
        <v>13</v>
      </c>
      <c r="C24" s="10" t="s">
        <v>58</v>
      </c>
      <c r="D24" s="10" t="s">
        <v>59</v>
      </c>
      <c r="E24" s="25">
        <v>60</v>
      </c>
      <c r="F24" s="12">
        <v>29.03</v>
      </c>
      <c r="G24" s="37">
        <f>155.6/50*60</f>
        <v>186.72</v>
      </c>
      <c r="H24" s="37">
        <f>7/50*60</f>
        <v>8.4</v>
      </c>
      <c r="I24" s="37">
        <f>11.1/50*60</f>
        <v>13.32</v>
      </c>
      <c r="J24" s="38">
        <f>7/50*60</f>
        <v>8.4</v>
      </c>
    </row>
    <row r="25" spans="1:10" x14ac:dyDescent="0.25">
      <c r="A25" s="78"/>
      <c r="B25" s="13" t="s">
        <v>17</v>
      </c>
      <c r="C25" s="10" t="s">
        <v>45</v>
      </c>
      <c r="D25" s="10" t="s">
        <v>46</v>
      </c>
      <c r="E25" s="25">
        <v>120</v>
      </c>
      <c r="F25" s="12">
        <v>8.07</v>
      </c>
      <c r="G25" s="12">
        <f>1398*0.12</f>
        <v>167.76</v>
      </c>
      <c r="H25" s="12">
        <f>24.34*0.12</f>
        <v>2.9207999999999998</v>
      </c>
      <c r="I25" s="12">
        <f>35.83*0.12</f>
        <v>4.2995999999999999</v>
      </c>
      <c r="J25" s="14">
        <f>244.56*0.12</f>
        <v>29.347200000000001</v>
      </c>
    </row>
    <row r="26" spans="1:10" s="47" customFormat="1" x14ac:dyDescent="0.25">
      <c r="A26" s="78"/>
      <c r="B26" s="13" t="s">
        <v>41</v>
      </c>
      <c r="C26" s="10" t="s">
        <v>47</v>
      </c>
      <c r="D26" s="10" t="s">
        <v>60</v>
      </c>
      <c r="E26" s="25">
        <v>200</v>
      </c>
      <c r="F26" s="12">
        <v>7.86</v>
      </c>
      <c r="G26" s="12">
        <v>96</v>
      </c>
      <c r="H26" s="37">
        <v>0.1</v>
      </c>
      <c r="I26" s="37">
        <v>0</v>
      </c>
      <c r="J26" s="38">
        <v>25.2</v>
      </c>
    </row>
    <row r="27" spans="1:10" x14ac:dyDescent="0.25">
      <c r="A27" s="78"/>
      <c r="B27" s="13" t="s">
        <v>21</v>
      </c>
      <c r="C27" s="10" t="s">
        <v>61</v>
      </c>
      <c r="D27" s="10" t="s">
        <v>62</v>
      </c>
      <c r="E27" s="25">
        <v>50</v>
      </c>
      <c r="F27" s="12">
        <v>6.53</v>
      </c>
      <c r="G27" s="12">
        <f>397.2/100*50</f>
        <v>198.6</v>
      </c>
      <c r="H27" s="11">
        <f>8.2/100*50</f>
        <v>4.0999999999999996</v>
      </c>
      <c r="I27" s="11">
        <f>15.4/100*50</f>
        <v>7.7</v>
      </c>
      <c r="J27" s="15">
        <f>56.4/100*50</f>
        <v>28.199999999999996</v>
      </c>
    </row>
    <row r="28" spans="1:10" ht="15.75" thickBot="1" x14ac:dyDescent="0.3">
      <c r="A28" s="78"/>
      <c r="B28" s="16" t="s">
        <v>14</v>
      </c>
      <c r="C28" s="17" t="s">
        <v>32</v>
      </c>
      <c r="D28" s="17" t="s">
        <v>33</v>
      </c>
      <c r="E28" s="26">
        <v>6</v>
      </c>
      <c r="F28" s="27">
        <v>0.21</v>
      </c>
      <c r="G28" s="27">
        <f>229.7*0.06</f>
        <v>13.781999999999998</v>
      </c>
      <c r="H28" s="18">
        <f>6.7*0.06</f>
        <v>0.40199999999999997</v>
      </c>
      <c r="I28" s="18">
        <f>1.1*0.06</f>
        <v>6.6000000000000003E-2</v>
      </c>
      <c r="J28" s="19">
        <f>48.3*0.06</f>
        <v>2.8979999999999997</v>
      </c>
    </row>
    <row r="29" spans="1:10" ht="16.5" thickBot="1" x14ac:dyDescent="0.3">
      <c r="A29" s="64" t="s">
        <v>15</v>
      </c>
      <c r="B29" s="79"/>
      <c r="C29" s="79"/>
      <c r="D29" s="79"/>
      <c r="E29" s="80"/>
      <c r="F29" s="32">
        <f>SUM(F22:F28)</f>
        <v>69.499999999999986</v>
      </c>
      <c r="G29" s="32">
        <f t="shared" ref="G29:J29" si="2">SUM(G22:G28)</f>
        <v>788.31200000000013</v>
      </c>
      <c r="H29" s="32">
        <f t="shared" si="2"/>
        <v>18.260300000000001</v>
      </c>
      <c r="I29" s="32">
        <f t="shared" si="2"/>
        <v>31.855599999999995</v>
      </c>
      <c r="J29" s="32">
        <f t="shared" si="2"/>
        <v>106.2877</v>
      </c>
    </row>
    <row r="31" spans="1:10" ht="15.75" thickBot="1" x14ac:dyDescent="0.3">
      <c r="A31" s="57" t="s">
        <v>25</v>
      </c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5.75" x14ac:dyDescent="0.25">
      <c r="A32" s="33"/>
      <c r="B32" s="33"/>
      <c r="C32" s="56" t="s">
        <v>23</v>
      </c>
      <c r="D32" s="56"/>
      <c r="G32" s="58"/>
      <c r="H32" s="58"/>
      <c r="I32" s="58"/>
      <c r="J32" s="58"/>
    </row>
    <row r="33" spans="1:4" x14ac:dyDescent="0.25">
      <c r="A33" s="1"/>
      <c r="B33" s="1"/>
      <c r="C33" s="1"/>
      <c r="D33" s="1"/>
    </row>
    <row r="34" spans="1:4" x14ac:dyDescent="0.25">
      <c r="A34" s="67" t="s">
        <v>24</v>
      </c>
      <c r="B34" s="67"/>
    </row>
    <row r="35" spans="1:4" x14ac:dyDescent="0.25">
      <c r="A35" s="67" t="s">
        <v>26</v>
      </c>
      <c r="B35" s="67"/>
    </row>
  </sheetData>
  <mergeCells count="17">
    <mergeCell ref="A34:B34"/>
    <mergeCell ref="A35:B35"/>
    <mergeCell ref="A9:A11"/>
    <mergeCell ref="A12:E12"/>
    <mergeCell ref="A13:A14"/>
    <mergeCell ref="A15:E15"/>
    <mergeCell ref="A22:A28"/>
    <mergeCell ref="A29:E29"/>
    <mergeCell ref="A31:J31"/>
    <mergeCell ref="C32:D32"/>
    <mergeCell ref="G32:J32"/>
    <mergeCell ref="A21:E21"/>
    <mergeCell ref="B1:C1"/>
    <mergeCell ref="G1:J1"/>
    <mergeCell ref="A3:A7"/>
    <mergeCell ref="A8:E8"/>
    <mergeCell ref="A16:A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29.09 1-4 кл</vt:lpstr>
      <vt:lpstr>29.09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2021-09-28T13:56:36Z</dcterms:modified>
</cp:coreProperties>
</file>