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7.10 1-4 кл" sheetId="1" r:id="rId1"/>
    <sheet name="07.10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6" i="2"/>
  <c r="I26" i="2"/>
  <c r="H26" i="2"/>
  <c r="G26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J19" i="2"/>
  <c r="I19" i="2"/>
  <c r="H19" i="2"/>
  <c r="G19" i="2"/>
  <c r="J17" i="2"/>
  <c r="I17" i="2"/>
  <c r="H17" i="2"/>
  <c r="G17" i="2"/>
  <c r="J16" i="2"/>
  <c r="I16" i="2"/>
  <c r="H16" i="2"/>
  <c r="G16" i="2"/>
  <c r="J15" i="2"/>
  <c r="I15" i="2"/>
  <c r="H15" i="2"/>
  <c r="G15" i="2"/>
  <c r="J12" i="2"/>
  <c r="I12" i="2"/>
  <c r="G12" i="2"/>
  <c r="H12" i="2"/>
  <c r="J8" i="2"/>
  <c r="I8" i="2"/>
  <c r="H8" i="2"/>
  <c r="G8" i="2"/>
  <c r="J10" i="2"/>
  <c r="I10" i="2"/>
  <c r="H10" i="2"/>
  <c r="G10" i="2"/>
  <c r="J9" i="2"/>
  <c r="I9" i="2"/>
  <c r="H9" i="2"/>
  <c r="G9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G21" i="1"/>
  <c r="H21" i="1"/>
  <c r="I21" i="1"/>
  <c r="J21" i="1"/>
  <c r="F21" i="1"/>
  <c r="J20" i="1"/>
  <c r="I20" i="1"/>
  <c r="H20" i="1"/>
  <c r="G20" i="1"/>
  <c r="J19" i="1"/>
  <c r="I19" i="1"/>
  <c r="H19" i="1"/>
  <c r="G19" i="1"/>
  <c r="G18" i="1"/>
  <c r="J17" i="1"/>
  <c r="I17" i="1"/>
  <c r="H17" i="1"/>
  <c r="G17" i="1"/>
  <c r="J14" i="1"/>
  <c r="I14" i="1"/>
  <c r="H14" i="1"/>
  <c r="G14" i="1"/>
  <c r="G13" i="1"/>
  <c r="H13" i="1"/>
  <c r="I13" i="1"/>
  <c r="J13" i="1"/>
  <c r="F13" i="1"/>
  <c r="J12" i="1"/>
  <c r="I12" i="1"/>
  <c r="H12" i="1"/>
  <c r="G12" i="1"/>
  <c r="J9" i="1"/>
  <c r="I9" i="1"/>
  <c r="H9" i="1"/>
  <c r="G9" i="1"/>
  <c r="J22" i="1"/>
  <c r="I22" i="1"/>
  <c r="H22" i="1"/>
  <c r="G22" i="1"/>
  <c r="G24" i="1"/>
  <c r="H24" i="1"/>
  <c r="I24" i="1"/>
  <c r="J24" i="1"/>
  <c r="F24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  <c r="F28" i="2" l="1"/>
  <c r="J28" i="2"/>
  <c r="I28" i="2"/>
  <c r="H28" i="2"/>
  <c r="G28" i="2"/>
  <c r="F20" i="2"/>
  <c r="J20" i="2"/>
  <c r="I20" i="2"/>
  <c r="H20" i="2"/>
  <c r="G20" i="2"/>
  <c r="F14" i="2"/>
  <c r="J14" i="2"/>
  <c r="I14" i="2"/>
  <c r="H14" i="2"/>
  <c r="G14" i="2"/>
  <c r="F11" i="2"/>
  <c r="J11" i="2"/>
  <c r="I11" i="2"/>
  <c r="H11" i="2"/>
  <c r="G11" i="2"/>
  <c r="F7" i="2"/>
  <c r="J23" i="1"/>
  <c r="I23" i="1"/>
  <c r="H23" i="1"/>
  <c r="G23" i="1"/>
  <c r="F7" i="1" l="1"/>
  <c r="J10" i="1"/>
  <c r="I10" i="1"/>
  <c r="H10" i="1"/>
  <c r="G10" i="1"/>
  <c r="J16" i="1"/>
  <c r="I16" i="1"/>
  <c r="H16" i="1"/>
  <c r="G16" i="1"/>
  <c r="J15" i="1"/>
  <c r="I15" i="1"/>
  <c r="H15" i="1"/>
  <c r="G15" i="1"/>
  <c r="J8" i="1"/>
  <c r="I8" i="1"/>
  <c r="H8" i="1"/>
  <c r="G8" i="1"/>
  <c r="J7" i="2"/>
  <c r="I7" i="2"/>
  <c r="H7" i="2"/>
  <c r="G7" i="2"/>
  <c r="J7" i="1" l="1"/>
  <c r="I7" i="1"/>
  <c r="H7" i="1"/>
  <c r="G7" i="1"/>
</calcChain>
</file>

<file path=xl/sharedStrings.xml><?xml version="1.0" encoding="utf-8"?>
<sst xmlns="http://schemas.openxmlformats.org/spreadsheetml/2006/main" count="189" uniqueCount="74">
  <si>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</si>
  <si>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</si>
  <si>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</si>
  <si>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</si>
  <si>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</si>
  <si>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</si>
  <si>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</si>
  <si>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</si>
  <si>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</si>
  <si>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</si>
  <si>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</si>
  <si>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</si>
  <si>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</si>
  <si>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</si>
  <si>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</si>
  <si>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</si>
  <si>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</si>
  <si>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</si>
  <si>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</si>
  <si>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</si>
  <si>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</si>
  <si>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</si>
  <si>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</si>
  <si>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</si>
  <si>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</si>
  <si>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</si>
  <si>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</si>
  <si>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</si>
  <si>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</si>
  <si>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</si>
  <si>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</si>
  <si>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</si>
  <si>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</si>
  <si>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</si>
  <si>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</si>
  <si>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</si>
  <si>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</si>
  <si>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</si>
  <si>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</si>
  <si>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</si>
  <si>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</si>
  <si>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Напиток</t>
  </si>
  <si>
    <t>ТТК №89</t>
  </si>
  <si>
    <t>Напиток ягодный (из компотной смеси)</t>
  </si>
  <si>
    <t>ПР</t>
  </si>
  <si>
    <t>№304-2015г.</t>
  </si>
  <si>
    <t>Рис отварной</t>
  </si>
  <si>
    <t>№88-2015г.</t>
  </si>
  <si>
    <t>Щи из свежей капусты с картофелем со сметаной и зеленью</t>
  </si>
  <si>
    <t>№260-2015г.</t>
  </si>
  <si>
    <t>Гуляш из свинины</t>
  </si>
  <si>
    <t>40/40</t>
  </si>
  <si>
    <t>Кисломолочный напиток</t>
  </si>
  <si>
    <t xml:space="preserve">Биойогурт "Славянский" </t>
  </si>
  <si>
    <t>Батон пшеничный</t>
  </si>
  <si>
    <t>№71-2015г.</t>
  </si>
  <si>
    <t>Овощи натуральные свежие (огурцы)</t>
  </si>
  <si>
    <t>№173-2015г.</t>
  </si>
  <si>
    <t>Каша вязкая молочная из пшённой крупы с маслом</t>
  </si>
  <si>
    <t>200/10</t>
  </si>
  <si>
    <t>№223-2015г.</t>
  </si>
  <si>
    <t>Запеканка из творога с молоком сгущённым</t>
  </si>
  <si>
    <t>90/15</t>
  </si>
  <si>
    <t>№379-2015г.</t>
  </si>
  <si>
    <t>Кофейный напиток с молоком</t>
  </si>
  <si>
    <t>Бутерброд с сыром</t>
  </si>
  <si>
    <t>25/34</t>
  </si>
  <si>
    <t>№3-2015г.</t>
  </si>
  <si>
    <t>27/27</t>
  </si>
  <si>
    <t>Булочка дорожная</t>
  </si>
  <si>
    <t>№425-2015г.</t>
  </si>
  <si>
    <t>№1-2015г.</t>
  </si>
  <si>
    <t>Бутерброд с маслом сливочным</t>
  </si>
  <si>
    <t>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</si>
</sst>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1" fillId="0" borderId="23" xfId="0" applyNumberFormat="1" applyFont="1" applyBorder="1" applyAlignment="1">
      <alignment horizontal="right" vertical="center" wrapText="1"/>
    </xf>
    <xf numFmtId="2" fontId="2" fillId="0" borderId="2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7" xfId="0" applyNumberFormat="1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/>
    <xf numFmtId="2" fontId="2" fillId="0" borderId="37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7" workbookViewId="0">
      <selection activeCell="B14" sqref="B14:J20"/>
    </sheetView>
  </sheetViews>
  <sheetFormatPr defaultRowHeight="15" x14ac:dyDescent="0.25"/>
  <cols>
    <col min="1" max="1" width="24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58" t="s">
        <v>22</v>
      </c>
      <c r="C1" s="59"/>
      <c r="D1" s="1" t="s">
        <v>1</v>
      </c>
      <c r="E1" s="2"/>
      <c r="F1" s="1" t="s">
        <v>2</v>
      </c>
      <c r="G1" s="60">
        <v>44476</v>
      </c>
      <c r="H1" s="61"/>
      <c r="I1" s="61"/>
      <c r="J1" s="61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ht="30.75" thickTop="1" x14ac:dyDescent="0.25">
      <c r="A3" s="48" t="s">
        <v>27</v>
      </c>
      <c r="B3" s="20" t="s">
        <v>13</v>
      </c>
      <c r="C3" s="21" t="s">
        <v>57</v>
      </c>
      <c r="D3" s="30" t="s">
        <v>58</v>
      </c>
      <c r="E3" s="22" t="s">
        <v>59</v>
      </c>
      <c r="F3" s="22">
        <v>20.21</v>
      </c>
      <c r="G3" s="34">
        <f>289</f>
        <v>289</v>
      </c>
      <c r="H3" s="34">
        <f>8.2</f>
        <v>8.1999999999999993</v>
      </c>
      <c r="I3" s="34">
        <f>10.6</f>
        <v>10.6</v>
      </c>
      <c r="J3" s="35">
        <f>40.1</f>
        <v>40.1</v>
      </c>
    </row>
    <row r="4" spans="1:12" s="36" customFormat="1" x14ac:dyDescent="0.25">
      <c r="A4" s="49"/>
      <c r="B4" s="13" t="s">
        <v>13</v>
      </c>
      <c r="C4" s="10" t="s">
        <v>60</v>
      </c>
      <c r="D4" s="10" t="s">
        <v>61</v>
      </c>
      <c r="E4" s="25" t="s">
        <v>62</v>
      </c>
      <c r="F4" s="12">
        <v>39.25</v>
      </c>
      <c r="G4" s="12">
        <f>137/50*90+52/20*15</f>
        <v>285.60000000000002</v>
      </c>
      <c r="H4" s="12">
        <f>8.73/50*90+1.5/20*15</f>
        <v>16.838999999999999</v>
      </c>
      <c r="I4" s="12">
        <f>7.7/50*90+0.04/20*15</f>
        <v>13.889999999999999</v>
      </c>
      <c r="J4" s="14">
        <f>8.24/50*90+11.36/20*15</f>
        <v>23.352</v>
      </c>
    </row>
    <row r="5" spans="1:12" s="36" customFormat="1" x14ac:dyDescent="0.25">
      <c r="A5" s="49"/>
      <c r="B5" s="13" t="s">
        <v>18</v>
      </c>
      <c r="C5" s="10" t="s">
        <v>63</v>
      </c>
      <c r="D5" s="10" t="s">
        <v>64</v>
      </c>
      <c r="E5" s="25">
        <v>200</v>
      </c>
      <c r="F5" s="12">
        <v>7.26</v>
      </c>
      <c r="G5" s="12">
        <f>503*0.2</f>
        <v>100.60000000000001</v>
      </c>
      <c r="H5" s="37">
        <f>15.83*0.2</f>
        <v>3.1660000000000004</v>
      </c>
      <c r="I5" s="37">
        <f>13.39*0.2</f>
        <v>2.6780000000000004</v>
      </c>
      <c r="J5" s="38">
        <f>79.73*0.2</f>
        <v>15.946000000000002</v>
      </c>
      <c r="K5"/>
    </row>
    <row r="6" spans="1:12" s="44" customFormat="1" ht="15.75" thickBot="1" x14ac:dyDescent="0.3">
      <c r="A6" s="49"/>
      <c r="B6" s="16" t="s">
        <v>14</v>
      </c>
      <c r="C6" s="17" t="s">
        <v>44</v>
      </c>
      <c r="D6" s="17" t="s">
        <v>54</v>
      </c>
      <c r="E6" s="26">
        <v>23.5</v>
      </c>
      <c r="F6" s="27">
        <v>2.78</v>
      </c>
      <c r="G6" s="27">
        <f>280*0.235</f>
        <v>65.8</v>
      </c>
      <c r="H6" s="18">
        <f>8*0.235</f>
        <v>1.88</v>
      </c>
      <c r="I6" s="18">
        <f>3*0.235</f>
        <v>0.70499999999999996</v>
      </c>
      <c r="J6" s="19">
        <f>54*0.235</f>
        <v>12.69</v>
      </c>
      <c r="K6"/>
    </row>
    <row r="7" spans="1:12" ht="16.5" thickBot="1" x14ac:dyDescent="0.3">
      <c r="A7" s="52" t="s">
        <v>15</v>
      </c>
      <c r="B7" s="65"/>
      <c r="C7" s="65"/>
      <c r="D7" s="65"/>
      <c r="E7" s="66"/>
      <c r="F7" s="28">
        <f>SUM(F3:F6)</f>
        <v>69.5</v>
      </c>
      <c r="G7" s="28">
        <f>SUM(G3:G6)</f>
        <v>741</v>
      </c>
      <c r="H7" s="28">
        <f>SUM(H3:H6)</f>
        <v>30.084999999999997</v>
      </c>
      <c r="I7" s="28">
        <f>SUM(I3:I6)</f>
        <v>27.872999999999998</v>
      </c>
      <c r="J7" s="28">
        <f>SUM(J3:J6)</f>
        <v>92.087999999999994</v>
      </c>
    </row>
    <row r="8" spans="1:12" ht="30" x14ac:dyDescent="0.25">
      <c r="A8" s="50" t="s">
        <v>28</v>
      </c>
      <c r="B8" s="29" t="s">
        <v>16</v>
      </c>
      <c r="C8" s="30" t="s">
        <v>47</v>
      </c>
      <c r="D8" s="30" t="s">
        <v>48</v>
      </c>
      <c r="E8" s="22" t="s">
        <v>35</v>
      </c>
      <c r="F8" s="23">
        <v>12.36</v>
      </c>
      <c r="G8" s="23">
        <f>359*0.25+162*0.1</f>
        <v>105.95</v>
      </c>
      <c r="H8" s="23">
        <f>7.06*0.25+2.6*0.1</f>
        <v>2.0249999999999999</v>
      </c>
      <c r="I8" s="23">
        <f>19.8*0.25+15*0.1</f>
        <v>6.45</v>
      </c>
      <c r="J8" s="24">
        <f>31.61*0.25+3.6*0.1</f>
        <v>8.2624999999999993</v>
      </c>
      <c r="K8"/>
    </row>
    <row r="9" spans="1:12" x14ac:dyDescent="0.25">
      <c r="A9" s="51"/>
      <c r="B9" s="13" t="s">
        <v>13</v>
      </c>
      <c r="C9" s="10" t="s">
        <v>49</v>
      </c>
      <c r="D9" s="10" t="s">
        <v>50</v>
      </c>
      <c r="E9" s="25" t="s">
        <v>68</v>
      </c>
      <c r="F9" s="12">
        <v>23.12</v>
      </c>
      <c r="G9" s="37">
        <f>309*0.54</f>
        <v>166.86</v>
      </c>
      <c r="H9" s="37">
        <f>10.64*0.54</f>
        <v>5.7456000000000005</v>
      </c>
      <c r="I9" s="37">
        <f>28.19*0.54</f>
        <v>15.222600000000002</v>
      </c>
      <c r="J9" s="38">
        <f>2.89*0.54</f>
        <v>1.5606000000000002</v>
      </c>
      <c r="K9"/>
    </row>
    <row r="10" spans="1:12" s="36" customFormat="1" x14ac:dyDescent="0.25">
      <c r="A10" s="51"/>
      <c r="B10" s="13" t="s">
        <v>17</v>
      </c>
      <c r="C10" s="10" t="s">
        <v>45</v>
      </c>
      <c r="D10" s="10" t="s">
        <v>46</v>
      </c>
      <c r="E10" s="25">
        <v>100</v>
      </c>
      <c r="F10" s="12">
        <v>5.38</v>
      </c>
      <c r="G10" s="12">
        <f>1398*0.1</f>
        <v>139.80000000000001</v>
      </c>
      <c r="H10" s="12">
        <f>24.34*0.1</f>
        <v>2.4340000000000002</v>
      </c>
      <c r="I10" s="12">
        <f>35.83*0.1</f>
        <v>3.5830000000000002</v>
      </c>
      <c r="J10" s="14">
        <f>244.56*0.1</f>
        <v>24.456000000000003</v>
      </c>
    </row>
    <row r="11" spans="1:12" x14ac:dyDescent="0.25">
      <c r="A11" s="51"/>
      <c r="B11" s="13" t="s">
        <v>18</v>
      </c>
      <c r="C11" s="10" t="s">
        <v>19</v>
      </c>
      <c r="D11" s="10" t="s">
        <v>20</v>
      </c>
      <c r="E11" s="25" t="s">
        <v>34</v>
      </c>
      <c r="F11" s="12">
        <v>2.62</v>
      </c>
      <c r="G11" s="12">
        <v>60</v>
      </c>
      <c r="H11" s="12">
        <v>7.0000000000000007E-2</v>
      </c>
      <c r="I11" s="12">
        <v>0.02</v>
      </c>
      <c r="J11" s="14">
        <v>15</v>
      </c>
      <c r="K11"/>
    </row>
    <row r="12" spans="1:12" ht="15.75" thickBot="1" x14ac:dyDescent="0.3">
      <c r="A12" s="51"/>
      <c r="B12" s="16" t="s">
        <v>14</v>
      </c>
      <c r="C12" s="17" t="s">
        <v>32</v>
      </c>
      <c r="D12" s="17" t="s">
        <v>33</v>
      </c>
      <c r="E12" s="26">
        <v>43</v>
      </c>
      <c r="F12" s="27">
        <v>1.52</v>
      </c>
      <c r="G12" s="27">
        <f>229.7*0.43</f>
        <v>98.770999999999987</v>
      </c>
      <c r="H12" s="18">
        <f>6.7*0.43</f>
        <v>2.8810000000000002</v>
      </c>
      <c r="I12" s="18">
        <f>1.1*0.43</f>
        <v>0.47300000000000003</v>
      </c>
      <c r="J12" s="19">
        <f>48.3*0.43</f>
        <v>20.768999999999998</v>
      </c>
    </row>
    <row r="13" spans="1:12" ht="16.5" thickBot="1" x14ac:dyDescent="0.3">
      <c r="A13" s="67" t="s">
        <v>15</v>
      </c>
      <c r="B13" s="68"/>
      <c r="C13" s="68"/>
      <c r="D13" s="68"/>
      <c r="E13" s="69"/>
      <c r="F13" s="45">
        <f>SUM(F8:F12)</f>
        <v>45.000000000000007</v>
      </c>
      <c r="G13" s="45">
        <f t="shared" ref="G13:J13" si="0">SUM(G8:G12)</f>
        <v>571.38099999999997</v>
      </c>
      <c r="H13" s="45">
        <f t="shared" si="0"/>
        <v>13.1556</v>
      </c>
      <c r="I13" s="45">
        <f t="shared" si="0"/>
        <v>25.7486</v>
      </c>
      <c r="J13" s="45">
        <f t="shared" si="0"/>
        <v>70.048100000000005</v>
      </c>
    </row>
    <row r="14" spans="1:12" s="36" customFormat="1" ht="15.75" x14ac:dyDescent="0.25">
      <c r="A14" s="55" t="s">
        <v>29</v>
      </c>
      <c r="B14" s="46" t="s">
        <v>31</v>
      </c>
      <c r="C14" s="21" t="s">
        <v>55</v>
      </c>
      <c r="D14" s="21" t="s">
        <v>56</v>
      </c>
      <c r="E14" s="22">
        <v>15</v>
      </c>
      <c r="F14" s="23">
        <v>2.11</v>
      </c>
      <c r="G14" s="23">
        <f>6/50*15</f>
        <v>1.7999999999999998</v>
      </c>
      <c r="H14" s="23">
        <f>0.35/50*15</f>
        <v>0.10499999999999998</v>
      </c>
      <c r="I14" s="23">
        <f>0.05/50*15</f>
        <v>1.4999999999999999E-2</v>
      </c>
      <c r="J14" s="24">
        <f>0.95/50*15</f>
        <v>0.28499999999999998</v>
      </c>
    </row>
    <row r="15" spans="1:12" s="36" customFormat="1" ht="30" x14ac:dyDescent="0.25">
      <c r="A15" s="56"/>
      <c r="B15" s="13" t="s">
        <v>16</v>
      </c>
      <c r="C15" s="10" t="s">
        <v>47</v>
      </c>
      <c r="D15" s="10" t="s">
        <v>48</v>
      </c>
      <c r="E15" s="25" t="s">
        <v>35</v>
      </c>
      <c r="F15" s="12">
        <v>12.36</v>
      </c>
      <c r="G15" s="12">
        <f>359*0.25+162*0.1</f>
        <v>105.95</v>
      </c>
      <c r="H15" s="12">
        <f>7.06*0.25+2.6*0.1</f>
        <v>2.0249999999999999</v>
      </c>
      <c r="I15" s="12">
        <f>19.8*0.25+15*0.1</f>
        <v>6.45</v>
      </c>
      <c r="J15" s="14">
        <f>31.61*0.25+3.6*0.1</f>
        <v>8.2624999999999993</v>
      </c>
      <c r="K15"/>
    </row>
    <row r="16" spans="1:12" s="36" customFormat="1" x14ac:dyDescent="0.25">
      <c r="A16" s="56"/>
      <c r="B16" s="13" t="s">
        <v>13</v>
      </c>
      <c r="C16" s="10" t="s">
        <v>49</v>
      </c>
      <c r="D16" s="10" t="s">
        <v>50</v>
      </c>
      <c r="E16" s="25" t="s">
        <v>51</v>
      </c>
      <c r="F16" s="12">
        <v>34.25</v>
      </c>
      <c r="G16" s="37">
        <f>309*0.8</f>
        <v>247.20000000000002</v>
      </c>
      <c r="H16" s="37">
        <f>10.64*0.8</f>
        <v>8.5120000000000005</v>
      </c>
      <c r="I16" s="37">
        <f>28.19*0.8</f>
        <v>22.552000000000003</v>
      </c>
      <c r="J16" s="38">
        <f>2.89*0.8</f>
        <v>2.3120000000000003</v>
      </c>
      <c r="K16"/>
    </row>
    <row r="17" spans="1:11" s="36" customFormat="1" x14ac:dyDescent="0.25">
      <c r="A17" s="56"/>
      <c r="B17" s="13" t="s">
        <v>17</v>
      </c>
      <c r="C17" s="10" t="s">
        <v>45</v>
      </c>
      <c r="D17" s="10" t="s">
        <v>46</v>
      </c>
      <c r="E17" s="25">
        <v>120</v>
      </c>
      <c r="F17" s="12">
        <v>8.07</v>
      </c>
      <c r="G17" s="12">
        <f>1398*0.12</f>
        <v>167.76</v>
      </c>
      <c r="H17" s="12">
        <f>24.34*0.12</f>
        <v>2.9207999999999998</v>
      </c>
      <c r="I17" s="12">
        <f>35.83*0.12</f>
        <v>4.2995999999999999</v>
      </c>
      <c r="J17" s="14">
        <f>244.56*0.12</f>
        <v>29.347200000000001</v>
      </c>
    </row>
    <row r="18" spans="1:11" x14ac:dyDescent="0.25">
      <c r="A18" s="56"/>
      <c r="B18" s="13" t="s">
        <v>41</v>
      </c>
      <c r="C18" s="10" t="s">
        <v>42</v>
      </c>
      <c r="D18" s="10" t="s">
        <v>43</v>
      </c>
      <c r="E18" s="25">
        <v>200</v>
      </c>
      <c r="F18" s="12">
        <v>8.74</v>
      </c>
      <c r="G18" s="12">
        <f>111</f>
        <v>111</v>
      </c>
      <c r="H18" s="37">
        <v>0.7</v>
      </c>
      <c r="I18" s="37">
        <v>0</v>
      </c>
      <c r="J18" s="38">
        <v>27</v>
      </c>
      <c r="K18"/>
    </row>
    <row r="19" spans="1:11" s="44" customFormat="1" x14ac:dyDescent="0.25">
      <c r="A19" s="56"/>
      <c r="B19" s="13" t="s">
        <v>21</v>
      </c>
      <c r="C19" s="10" t="s">
        <v>70</v>
      </c>
      <c r="D19" s="10" t="s">
        <v>69</v>
      </c>
      <c r="E19" s="25">
        <v>50</v>
      </c>
      <c r="F19" s="12">
        <v>3.16</v>
      </c>
      <c r="G19" s="12">
        <f>321*0.5</f>
        <v>160.5</v>
      </c>
      <c r="H19" s="11">
        <f>6.78*0.5</f>
        <v>3.39</v>
      </c>
      <c r="I19" s="11">
        <f>13.96*0.5</f>
        <v>6.98</v>
      </c>
      <c r="J19" s="15">
        <f>42.14*0.5</f>
        <v>21.07</v>
      </c>
    </row>
    <row r="20" spans="1:11" s="44" customFormat="1" ht="15.75" thickBot="1" x14ac:dyDescent="0.3">
      <c r="A20" s="57"/>
      <c r="B20" s="16" t="s">
        <v>14</v>
      </c>
      <c r="C20" s="17" t="s">
        <v>32</v>
      </c>
      <c r="D20" s="17" t="s">
        <v>33</v>
      </c>
      <c r="E20" s="26">
        <v>23</v>
      </c>
      <c r="F20" s="27">
        <v>0.81</v>
      </c>
      <c r="G20" s="27">
        <f>229.7*0.23</f>
        <v>52.831000000000003</v>
      </c>
      <c r="H20" s="18">
        <f>6.7*0.23</f>
        <v>1.5410000000000001</v>
      </c>
      <c r="I20" s="18">
        <f>1.1*0.23</f>
        <v>0.25300000000000006</v>
      </c>
      <c r="J20" s="19">
        <f>48.3*0.23</f>
        <v>11.109</v>
      </c>
    </row>
    <row r="21" spans="1:11" ht="16.5" thickBot="1" x14ac:dyDescent="0.3">
      <c r="A21" s="52" t="s">
        <v>15</v>
      </c>
      <c r="B21" s="65"/>
      <c r="C21" s="65"/>
      <c r="D21" s="65"/>
      <c r="E21" s="66"/>
      <c r="F21" s="28">
        <f>SUM(F14:F20)</f>
        <v>69.5</v>
      </c>
      <c r="G21" s="28">
        <f t="shared" ref="G21:J21" si="1">SUM(G14:G20)</f>
        <v>847.04100000000005</v>
      </c>
      <c r="H21" s="28">
        <f t="shared" si="1"/>
        <v>19.1938</v>
      </c>
      <c r="I21" s="28">
        <f t="shared" si="1"/>
        <v>40.549599999999998</v>
      </c>
      <c r="J21" s="28">
        <f t="shared" si="1"/>
        <v>99.3857</v>
      </c>
      <c r="K21"/>
    </row>
    <row r="22" spans="1:11" s="44" customFormat="1" x14ac:dyDescent="0.25">
      <c r="A22" s="77" t="s">
        <v>30</v>
      </c>
      <c r="B22" s="29" t="s">
        <v>31</v>
      </c>
      <c r="C22" s="30" t="s">
        <v>67</v>
      </c>
      <c r="D22" s="30" t="s">
        <v>65</v>
      </c>
      <c r="E22" s="79" t="s">
        <v>66</v>
      </c>
      <c r="F22" s="80">
        <v>21.41</v>
      </c>
      <c r="G22" s="34">
        <f>360*0.25+280*0.34</f>
        <v>185.2</v>
      </c>
      <c r="H22" s="34">
        <f>23.2*0.25+8*0.34</f>
        <v>8.52</v>
      </c>
      <c r="I22" s="34">
        <f>29.5*0.25+4*0.34</f>
        <v>8.7349999999999994</v>
      </c>
      <c r="J22" s="35">
        <f>0+54*0.25</f>
        <v>13.5</v>
      </c>
      <c r="K22"/>
    </row>
    <row r="23" spans="1:11" s="36" customFormat="1" ht="15" customHeight="1" thickBot="1" x14ac:dyDescent="0.3">
      <c r="A23" s="78"/>
      <c r="B23" s="16" t="s">
        <v>52</v>
      </c>
      <c r="C23" s="17" t="s">
        <v>44</v>
      </c>
      <c r="D23" s="17" t="s">
        <v>53</v>
      </c>
      <c r="E23" s="26">
        <v>150</v>
      </c>
      <c r="F23" s="27">
        <v>23.59</v>
      </c>
      <c r="G23" s="27">
        <f>96*1.5</f>
        <v>144</v>
      </c>
      <c r="H23" s="27">
        <f>3.5*1.5</f>
        <v>5.25</v>
      </c>
      <c r="I23" s="27">
        <f>2.5*1.5</f>
        <v>3.75</v>
      </c>
      <c r="J23" s="31">
        <f>15*1.5</f>
        <v>22.5</v>
      </c>
      <c r="K23"/>
    </row>
    <row r="24" spans="1:11" ht="16.5" thickBot="1" x14ac:dyDescent="0.3">
      <c r="A24" s="52" t="s">
        <v>15</v>
      </c>
      <c r="B24" s="53"/>
      <c r="C24" s="53"/>
      <c r="D24" s="53"/>
      <c r="E24" s="54"/>
      <c r="F24" s="5">
        <f>SUM(F22:F23)</f>
        <v>45</v>
      </c>
      <c r="G24" s="5">
        <f t="shared" ref="G24:J24" si="2">SUM(G22:G23)</f>
        <v>329.2</v>
      </c>
      <c r="H24" s="5">
        <f t="shared" si="2"/>
        <v>13.77</v>
      </c>
      <c r="I24" s="5">
        <f t="shared" si="2"/>
        <v>12.484999999999999</v>
      </c>
      <c r="J24" s="5">
        <f t="shared" si="2"/>
        <v>36</v>
      </c>
      <c r="K24"/>
    </row>
    <row r="26" spans="1:11" ht="15.75" thickBot="1" x14ac:dyDescent="0.3">
      <c r="A26" s="63" t="s">
        <v>25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1" ht="15.75" x14ac:dyDescent="0.25">
      <c r="A27" s="33"/>
      <c r="B27" s="33"/>
      <c r="C27" s="62" t="s">
        <v>23</v>
      </c>
      <c r="D27" s="62"/>
      <c r="G27" s="64"/>
      <c r="H27" s="64"/>
      <c r="I27" s="64"/>
      <c r="J27" s="64"/>
    </row>
    <row r="28" spans="1:11" x14ac:dyDescent="0.25">
      <c r="A28" s="1"/>
      <c r="B28" s="1"/>
      <c r="C28" s="1"/>
      <c r="D28" s="1"/>
    </row>
    <row r="29" spans="1:11" x14ac:dyDescent="0.25">
      <c r="A29" s="47" t="s">
        <v>24</v>
      </c>
      <c r="B29" s="47"/>
    </row>
    <row r="30" spans="1:11" x14ac:dyDescent="0.25">
      <c r="A30" s="47" t="s">
        <v>26</v>
      </c>
      <c r="B30" s="47"/>
    </row>
    <row r="31" spans="1:11" x14ac:dyDescent="0.25">
      <c r="A31" s="6"/>
    </row>
  </sheetData>
  <mergeCells count="15">
    <mergeCell ref="B1:C1"/>
    <mergeCell ref="G1:J1"/>
    <mergeCell ref="C27:D27"/>
    <mergeCell ref="A26:J26"/>
    <mergeCell ref="G27:J27"/>
    <mergeCell ref="A7:E7"/>
    <mergeCell ref="A8:A12"/>
    <mergeCell ref="A13:E13"/>
    <mergeCell ref="A21:E21"/>
    <mergeCell ref="A22:A23"/>
    <mergeCell ref="A29:B29"/>
    <mergeCell ref="A30:B30"/>
    <mergeCell ref="A3:A6"/>
    <mergeCell ref="A24:E24"/>
    <mergeCell ref="A14:A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G33" sqref="G33"/>
    </sheetView>
  </sheetViews>
  <sheetFormatPr defaultRowHeight="15" x14ac:dyDescent="0.25"/>
  <cols>
    <col min="1" max="1" width="27.5703125" style="3" customWidth="1"/>
    <col min="2" max="2" width="16.570312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4.85546875" style="3" customWidth="1"/>
    <col min="8" max="8" width="7.5703125" style="3" customWidth="1"/>
    <col min="9" max="9" width="7.85546875" style="3" customWidth="1"/>
    <col min="10" max="10" width="10.5703125" style="3" customWidth="1"/>
    <col min="11" max="16384" width="9.140625" style="3"/>
  </cols>
  <sheetData>
    <row r="1" spans="1:12" ht="15.75" thickBot="1" x14ac:dyDescent="0.3">
      <c r="A1" s="1" t="s">
        <v>0</v>
      </c>
      <c r="B1" s="73" t="s">
        <v>22</v>
      </c>
      <c r="C1" s="74"/>
      <c r="D1" s="1" t="s">
        <v>1</v>
      </c>
      <c r="E1" s="40"/>
      <c r="F1" s="1" t="s">
        <v>2</v>
      </c>
      <c r="G1" s="75">
        <v>44476</v>
      </c>
      <c r="H1" s="76"/>
      <c r="I1" s="76"/>
      <c r="J1" s="76"/>
      <c r="K1" s="1"/>
      <c r="L1" s="1"/>
    </row>
    <row r="2" spans="1:12" ht="16.5" thickTop="1" thickBot="1" x14ac:dyDescent="0.3">
      <c r="A2" s="39" t="s">
        <v>3</v>
      </c>
      <c r="B2" s="41" t="s">
        <v>4</v>
      </c>
      <c r="C2" s="42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2" t="s">
        <v>10</v>
      </c>
      <c r="I2" s="42" t="s">
        <v>11</v>
      </c>
      <c r="J2" s="43" t="s">
        <v>12</v>
      </c>
    </row>
    <row r="3" spans="1:12" ht="30.75" thickTop="1" x14ac:dyDescent="0.25">
      <c r="A3" s="48" t="s">
        <v>36</v>
      </c>
      <c r="B3" s="20" t="s">
        <v>13</v>
      </c>
      <c r="C3" s="21" t="s">
        <v>57</v>
      </c>
      <c r="D3" s="30" t="s">
        <v>58</v>
      </c>
      <c r="E3" s="22" t="s">
        <v>59</v>
      </c>
      <c r="F3" s="23">
        <v>20.21</v>
      </c>
      <c r="G3" s="23">
        <f>289</f>
        <v>289</v>
      </c>
      <c r="H3" s="23">
        <f>8.2</f>
        <v>8.1999999999999993</v>
      </c>
      <c r="I3" s="23">
        <f>10.6</f>
        <v>10.6</v>
      </c>
      <c r="J3" s="24">
        <f>40.1</f>
        <v>40.1</v>
      </c>
    </row>
    <row r="4" spans="1:12" s="36" customFormat="1" x14ac:dyDescent="0.25">
      <c r="A4" s="49"/>
      <c r="B4" s="13" t="s">
        <v>13</v>
      </c>
      <c r="C4" s="10" t="s">
        <v>60</v>
      </c>
      <c r="D4" s="10" t="s">
        <v>61</v>
      </c>
      <c r="E4" s="25" t="s">
        <v>62</v>
      </c>
      <c r="F4" s="12">
        <v>39.25</v>
      </c>
      <c r="G4" s="12">
        <f>137/50*90+52/20*15</f>
        <v>285.60000000000002</v>
      </c>
      <c r="H4" s="12">
        <f>8.73/50*90+1.5/20*15</f>
        <v>16.838999999999999</v>
      </c>
      <c r="I4" s="12">
        <f>7.7/50*90+0.04/20*15</f>
        <v>13.889999999999999</v>
      </c>
      <c r="J4" s="14">
        <f>8.24/50*90+11.36/20*15</f>
        <v>23.352</v>
      </c>
    </row>
    <row r="5" spans="1:12" s="36" customFormat="1" x14ac:dyDescent="0.25">
      <c r="A5" s="49"/>
      <c r="B5" s="13" t="s">
        <v>18</v>
      </c>
      <c r="C5" s="10" t="s">
        <v>63</v>
      </c>
      <c r="D5" s="10" t="s">
        <v>64</v>
      </c>
      <c r="E5" s="25">
        <v>200</v>
      </c>
      <c r="F5" s="12">
        <v>7.26</v>
      </c>
      <c r="G5" s="12">
        <f>503*0.2</f>
        <v>100.60000000000001</v>
      </c>
      <c r="H5" s="37">
        <f>15.83*0.2</f>
        <v>3.1660000000000004</v>
      </c>
      <c r="I5" s="37">
        <f>13.39*0.2</f>
        <v>2.6780000000000004</v>
      </c>
      <c r="J5" s="38">
        <f>79.73*0.2</f>
        <v>15.946000000000002</v>
      </c>
    </row>
    <row r="6" spans="1:12" s="36" customFormat="1" ht="15.75" thickBot="1" x14ac:dyDescent="0.3">
      <c r="A6" s="49"/>
      <c r="B6" s="16" t="s">
        <v>14</v>
      </c>
      <c r="C6" s="17" t="s">
        <v>44</v>
      </c>
      <c r="D6" s="17" t="s">
        <v>54</v>
      </c>
      <c r="E6" s="26">
        <v>23.5</v>
      </c>
      <c r="F6" s="27">
        <v>2.78</v>
      </c>
      <c r="G6" s="27">
        <f>280*0.235</f>
        <v>65.8</v>
      </c>
      <c r="H6" s="18">
        <f>8*0.235</f>
        <v>1.88</v>
      </c>
      <c r="I6" s="18">
        <f>3*0.235</f>
        <v>0.70499999999999996</v>
      </c>
      <c r="J6" s="19">
        <f>54*0.235</f>
        <v>12.69</v>
      </c>
    </row>
    <row r="7" spans="1:12" ht="16.5" thickBot="1" x14ac:dyDescent="0.3">
      <c r="A7" s="52" t="s">
        <v>15</v>
      </c>
      <c r="B7" s="65"/>
      <c r="C7" s="65"/>
      <c r="D7" s="65"/>
      <c r="E7" s="66"/>
      <c r="F7" s="28">
        <f>SUM(F3:F6)</f>
        <v>69.5</v>
      </c>
      <c r="G7" s="28">
        <f>SUM(G3:G6)</f>
        <v>741</v>
      </c>
      <c r="H7" s="28">
        <f>SUM(H3:H6)</f>
        <v>30.084999999999997</v>
      </c>
      <c r="I7" s="28">
        <f>SUM(I3:I6)</f>
        <v>27.872999999999998</v>
      </c>
      <c r="J7" s="28">
        <f>SUM(J3:J6)</f>
        <v>92.087999999999994</v>
      </c>
    </row>
    <row r="8" spans="1:12" s="44" customFormat="1" ht="30.75" thickTop="1" x14ac:dyDescent="0.25">
      <c r="A8" s="48" t="s">
        <v>37</v>
      </c>
      <c r="B8" s="20" t="s">
        <v>13</v>
      </c>
      <c r="C8" s="21" t="s">
        <v>57</v>
      </c>
      <c r="D8" s="30" t="s">
        <v>58</v>
      </c>
      <c r="E8" s="22" t="s">
        <v>59</v>
      </c>
      <c r="F8" s="23">
        <v>18.399999999999999</v>
      </c>
      <c r="G8" s="23">
        <f>289-6.6*2</f>
        <v>275.8</v>
      </c>
      <c r="H8" s="23">
        <f>8.2-0.008*2</f>
        <v>8.1839999999999993</v>
      </c>
      <c r="I8" s="23">
        <f>10.6-0.725*2</f>
        <v>9.15</v>
      </c>
      <c r="J8" s="24">
        <f>40.1-0.013*2</f>
        <v>40.073999999999998</v>
      </c>
    </row>
    <row r="9" spans="1:12" s="44" customFormat="1" x14ac:dyDescent="0.25">
      <c r="A9" s="49"/>
      <c r="B9" s="13" t="s">
        <v>18</v>
      </c>
      <c r="C9" s="10" t="s">
        <v>63</v>
      </c>
      <c r="D9" s="10" t="s">
        <v>64</v>
      </c>
      <c r="E9" s="25">
        <v>200</v>
      </c>
      <c r="F9" s="12">
        <v>7.26</v>
      </c>
      <c r="G9" s="12">
        <f>503*0.2</f>
        <v>100.60000000000001</v>
      </c>
      <c r="H9" s="37">
        <f>15.83*0.2</f>
        <v>3.1660000000000004</v>
      </c>
      <c r="I9" s="37">
        <f>13.39*0.2</f>
        <v>2.6780000000000004</v>
      </c>
      <c r="J9" s="38">
        <f>79.73*0.2</f>
        <v>15.946000000000002</v>
      </c>
    </row>
    <row r="10" spans="1:12" ht="15.75" thickBot="1" x14ac:dyDescent="0.3">
      <c r="A10" s="49"/>
      <c r="B10" s="16" t="s">
        <v>14</v>
      </c>
      <c r="C10" s="17" t="s">
        <v>32</v>
      </c>
      <c r="D10" s="17" t="s">
        <v>33</v>
      </c>
      <c r="E10" s="26">
        <v>38</v>
      </c>
      <c r="F10" s="27">
        <v>1.34</v>
      </c>
      <c r="G10" s="27">
        <f>229.7*0.38</f>
        <v>87.286000000000001</v>
      </c>
      <c r="H10" s="18">
        <f>6.7*0.38</f>
        <v>2.5460000000000003</v>
      </c>
      <c r="I10" s="18">
        <f>1.1*0.38</f>
        <v>0.41800000000000004</v>
      </c>
      <c r="J10" s="19">
        <f>48.3*0.38</f>
        <v>18.353999999999999</v>
      </c>
    </row>
    <row r="11" spans="1:12" ht="16.5" thickBot="1" x14ac:dyDescent="0.3">
      <c r="A11" s="52" t="s">
        <v>15</v>
      </c>
      <c r="B11" s="65"/>
      <c r="C11" s="65"/>
      <c r="D11" s="65"/>
      <c r="E11" s="66"/>
      <c r="F11" s="28">
        <f>SUM(F8:F10)</f>
        <v>26.999999999999996</v>
      </c>
      <c r="G11" s="28">
        <f>SUM(G8:G10)</f>
        <v>463.68600000000004</v>
      </c>
      <c r="H11" s="28">
        <f>SUM(H8:H10)</f>
        <v>13.896000000000001</v>
      </c>
      <c r="I11" s="28">
        <f>SUM(I8:I10)</f>
        <v>12.246</v>
      </c>
      <c r="J11" s="28">
        <f>SUM(J8:J10)</f>
        <v>74.373999999999995</v>
      </c>
    </row>
    <row r="12" spans="1:12" ht="15.75" thickTop="1" x14ac:dyDescent="0.25">
      <c r="A12" s="48" t="s">
        <v>39</v>
      </c>
      <c r="B12" s="20" t="s">
        <v>31</v>
      </c>
      <c r="C12" s="21" t="s">
        <v>71</v>
      </c>
      <c r="D12" s="21" t="s">
        <v>72</v>
      </c>
      <c r="E12" s="79" t="s">
        <v>73</v>
      </c>
      <c r="F12" s="22">
        <v>4.38</v>
      </c>
      <c r="G12" s="34">
        <f>66*0.4+280*0.22</f>
        <v>88</v>
      </c>
      <c r="H12" s="34">
        <f>0.08*0.4+8*0.22</f>
        <v>1.792</v>
      </c>
      <c r="I12" s="34">
        <f>7.25*0.4+3*0.22</f>
        <v>3.5600000000000005</v>
      </c>
      <c r="J12" s="35">
        <f>0.13*0.4+54*0.22</f>
        <v>11.932</v>
      </c>
    </row>
    <row r="13" spans="1:12" ht="15.75" thickBot="1" x14ac:dyDescent="0.3">
      <c r="A13" s="49"/>
      <c r="B13" s="16" t="s">
        <v>18</v>
      </c>
      <c r="C13" s="17" t="s">
        <v>19</v>
      </c>
      <c r="D13" s="17" t="s">
        <v>20</v>
      </c>
      <c r="E13" s="26" t="s">
        <v>34</v>
      </c>
      <c r="F13" s="27">
        <v>2.62</v>
      </c>
      <c r="G13" s="27">
        <v>60</v>
      </c>
      <c r="H13" s="27">
        <v>7.0000000000000007E-2</v>
      </c>
      <c r="I13" s="27">
        <v>0.02</v>
      </c>
      <c r="J13" s="31">
        <v>15</v>
      </c>
    </row>
    <row r="14" spans="1:12" ht="16.5" thickBot="1" x14ac:dyDescent="0.3">
      <c r="A14" s="52" t="s">
        <v>15</v>
      </c>
      <c r="B14" s="65"/>
      <c r="C14" s="65"/>
      <c r="D14" s="65"/>
      <c r="E14" s="66"/>
      <c r="F14" s="28">
        <f>SUM(F12:F13)</f>
        <v>7</v>
      </c>
      <c r="G14" s="28">
        <f t="shared" ref="G14:J14" si="0">SUM(G12:G13)</f>
        <v>148</v>
      </c>
      <c r="H14" s="28">
        <f t="shared" si="0"/>
        <v>1.8620000000000001</v>
      </c>
      <c r="I14" s="28">
        <f t="shared" si="0"/>
        <v>3.5800000000000005</v>
      </c>
      <c r="J14" s="28">
        <f t="shared" si="0"/>
        <v>26.932000000000002</v>
      </c>
    </row>
    <row r="15" spans="1:12" ht="30" x14ac:dyDescent="0.25">
      <c r="A15" s="50" t="s">
        <v>38</v>
      </c>
      <c r="B15" s="29" t="s">
        <v>16</v>
      </c>
      <c r="C15" s="30" t="s">
        <v>47</v>
      </c>
      <c r="D15" s="30" t="s">
        <v>48</v>
      </c>
      <c r="E15" s="22" t="s">
        <v>35</v>
      </c>
      <c r="F15" s="23">
        <v>12.36</v>
      </c>
      <c r="G15" s="23">
        <f>359*0.25+162*0.1</f>
        <v>105.95</v>
      </c>
      <c r="H15" s="23">
        <f>7.06*0.25+2.6*0.1</f>
        <v>2.0249999999999999</v>
      </c>
      <c r="I15" s="23">
        <f>19.8*0.25+15*0.1</f>
        <v>6.45</v>
      </c>
      <c r="J15" s="24">
        <f>31.61*0.25+3.6*0.1</f>
        <v>8.2624999999999993</v>
      </c>
    </row>
    <row r="16" spans="1:12" x14ac:dyDescent="0.25">
      <c r="A16" s="51"/>
      <c r="B16" s="13" t="s">
        <v>13</v>
      </c>
      <c r="C16" s="10" t="s">
        <v>49</v>
      </c>
      <c r="D16" s="10" t="s">
        <v>50</v>
      </c>
      <c r="E16" s="25" t="s">
        <v>68</v>
      </c>
      <c r="F16" s="12">
        <v>23.12</v>
      </c>
      <c r="G16" s="37">
        <f>309*0.54</f>
        <v>166.86</v>
      </c>
      <c r="H16" s="37">
        <f>10.64*0.54</f>
        <v>5.7456000000000005</v>
      </c>
      <c r="I16" s="37">
        <f>28.19*0.54</f>
        <v>15.222600000000002</v>
      </c>
      <c r="J16" s="38">
        <f>2.89*0.54</f>
        <v>1.5606000000000002</v>
      </c>
    </row>
    <row r="17" spans="1:10" x14ac:dyDescent="0.25">
      <c r="A17" s="51"/>
      <c r="B17" s="13" t="s">
        <v>17</v>
      </c>
      <c r="C17" s="10" t="s">
        <v>45</v>
      </c>
      <c r="D17" s="10" t="s">
        <v>46</v>
      </c>
      <c r="E17" s="25">
        <v>100</v>
      </c>
      <c r="F17" s="12">
        <v>5.38</v>
      </c>
      <c r="G17" s="12">
        <f>1398*0.1</f>
        <v>139.80000000000001</v>
      </c>
      <c r="H17" s="12">
        <f>24.34*0.1</f>
        <v>2.4340000000000002</v>
      </c>
      <c r="I17" s="12">
        <f>35.83*0.1</f>
        <v>3.5830000000000002</v>
      </c>
      <c r="J17" s="14">
        <f>244.56*0.1</f>
        <v>24.456000000000003</v>
      </c>
    </row>
    <row r="18" spans="1:10" x14ac:dyDescent="0.25">
      <c r="A18" s="51"/>
      <c r="B18" s="13" t="s">
        <v>18</v>
      </c>
      <c r="C18" s="10" t="s">
        <v>19</v>
      </c>
      <c r="D18" s="10" t="s">
        <v>20</v>
      </c>
      <c r="E18" s="25" t="s">
        <v>34</v>
      </c>
      <c r="F18" s="12">
        <v>2.62</v>
      </c>
      <c r="G18" s="12">
        <v>60</v>
      </c>
      <c r="H18" s="12">
        <v>7.0000000000000007E-2</v>
      </c>
      <c r="I18" s="12">
        <v>0.02</v>
      </c>
      <c r="J18" s="14">
        <v>15</v>
      </c>
    </row>
    <row r="19" spans="1:10" ht="15.75" thickBot="1" x14ac:dyDescent="0.3">
      <c r="A19" s="51"/>
      <c r="B19" s="16" t="s">
        <v>14</v>
      </c>
      <c r="C19" s="17" t="s">
        <v>32</v>
      </c>
      <c r="D19" s="17" t="s">
        <v>33</v>
      </c>
      <c r="E19" s="26">
        <v>43</v>
      </c>
      <c r="F19" s="27">
        <v>1.52</v>
      </c>
      <c r="G19" s="27">
        <f>229.7*0.43</f>
        <v>98.770999999999987</v>
      </c>
      <c r="H19" s="18">
        <f>6.7*0.43</f>
        <v>2.8810000000000002</v>
      </c>
      <c r="I19" s="18">
        <f>1.1*0.43</f>
        <v>0.47300000000000003</v>
      </c>
      <c r="J19" s="19">
        <f>48.3*0.43</f>
        <v>20.768999999999998</v>
      </c>
    </row>
    <row r="20" spans="1:10" ht="16.5" thickBot="1" x14ac:dyDescent="0.3">
      <c r="A20" s="67" t="s">
        <v>15</v>
      </c>
      <c r="B20" s="71"/>
      <c r="C20" s="71"/>
      <c r="D20" s="71"/>
      <c r="E20" s="72"/>
      <c r="F20" s="32">
        <f>SUM(F15:F19)</f>
        <v>45.000000000000007</v>
      </c>
      <c r="G20" s="32">
        <f t="shared" ref="G20:J20" si="1">SUM(G15:G19)</f>
        <v>571.38099999999997</v>
      </c>
      <c r="H20" s="32">
        <f t="shared" si="1"/>
        <v>13.1556</v>
      </c>
      <c r="I20" s="32">
        <f t="shared" si="1"/>
        <v>25.7486</v>
      </c>
      <c r="J20" s="32">
        <f t="shared" si="1"/>
        <v>70.048100000000005</v>
      </c>
    </row>
    <row r="21" spans="1:10" ht="15.75" x14ac:dyDescent="0.25">
      <c r="A21" s="70" t="s">
        <v>40</v>
      </c>
      <c r="B21" s="46" t="s">
        <v>31</v>
      </c>
      <c r="C21" s="21" t="s">
        <v>55</v>
      </c>
      <c r="D21" s="21" t="s">
        <v>56</v>
      </c>
      <c r="E21" s="22">
        <v>15</v>
      </c>
      <c r="F21" s="23">
        <v>2.11</v>
      </c>
      <c r="G21" s="23">
        <f>6/50*15</f>
        <v>1.7999999999999998</v>
      </c>
      <c r="H21" s="23">
        <f>0.35/50*15</f>
        <v>0.10499999999999998</v>
      </c>
      <c r="I21" s="23">
        <f>0.05/50*15</f>
        <v>1.4999999999999999E-2</v>
      </c>
      <c r="J21" s="24">
        <f>0.95/50*15</f>
        <v>0.28499999999999998</v>
      </c>
    </row>
    <row r="22" spans="1:10" ht="30" x14ac:dyDescent="0.25">
      <c r="A22" s="70"/>
      <c r="B22" s="13" t="s">
        <v>16</v>
      </c>
      <c r="C22" s="10" t="s">
        <v>47</v>
      </c>
      <c r="D22" s="10" t="s">
        <v>48</v>
      </c>
      <c r="E22" s="25" t="s">
        <v>35</v>
      </c>
      <c r="F22" s="12">
        <v>12.36</v>
      </c>
      <c r="G22" s="12">
        <f>359*0.25+162*0.1</f>
        <v>105.95</v>
      </c>
      <c r="H22" s="12">
        <f>7.06*0.25+2.6*0.1</f>
        <v>2.0249999999999999</v>
      </c>
      <c r="I22" s="12">
        <f>19.8*0.25+15*0.1</f>
        <v>6.45</v>
      </c>
      <c r="J22" s="14">
        <f>31.61*0.25+3.6*0.1</f>
        <v>8.2624999999999993</v>
      </c>
    </row>
    <row r="23" spans="1:10" x14ac:dyDescent="0.25">
      <c r="A23" s="70"/>
      <c r="B23" s="13" t="s">
        <v>13</v>
      </c>
      <c r="C23" s="10" t="s">
        <v>49</v>
      </c>
      <c r="D23" s="10" t="s">
        <v>50</v>
      </c>
      <c r="E23" s="25" t="s">
        <v>51</v>
      </c>
      <c r="F23" s="12">
        <v>34.25</v>
      </c>
      <c r="G23" s="37">
        <f>309*0.8</f>
        <v>247.20000000000002</v>
      </c>
      <c r="H23" s="37">
        <f>10.64*0.8</f>
        <v>8.5120000000000005</v>
      </c>
      <c r="I23" s="37">
        <f>28.19*0.8</f>
        <v>22.552000000000003</v>
      </c>
      <c r="J23" s="38">
        <f>2.89*0.8</f>
        <v>2.3120000000000003</v>
      </c>
    </row>
    <row r="24" spans="1:10" x14ac:dyDescent="0.25">
      <c r="A24" s="70"/>
      <c r="B24" s="13" t="s">
        <v>17</v>
      </c>
      <c r="C24" s="10" t="s">
        <v>45</v>
      </c>
      <c r="D24" s="10" t="s">
        <v>46</v>
      </c>
      <c r="E24" s="25">
        <v>120</v>
      </c>
      <c r="F24" s="12">
        <v>8.07</v>
      </c>
      <c r="G24" s="12">
        <f>1398*0.12</f>
        <v>167.76</v>
      </c>
      <c r="H24" s="12">
        <f>24.34*0.12</f>
        <v>2.9207999999999998</v>
      </c>
      <c r="I24" s="12">
        <f>35.83*0.12</f>
        <v>4.2995999999999999</v>
      </c>
      <c r="J24" s="14">
        <f>244.56*0.12</f>
        <v>29.347200000000001</v>
      </c>
    </row>
    <row r="25" spans="1:10" s="44" customFormat="1" x14ac:dyDescent="0.25">
      <c r="A25" s="70"/>
      <c r="B25" s="13" t="s">
        <v>41</v>
      </c>
      <c r="C25" s="10" t="s">
        <v>42</v>
      </c>
      <c r="D25" s="10" t="s">
        <v>43</v>
      </c>
      <c r="E25" s="25">
        <v>200</v>
      </c>
      <c r="F25" s="12">
        <v>8.74</v>
      </c>
      <c r="G25" s="12">
        <f>111</f>
        <v>111</v>
      </c>
      <c r="H25" s="37">
        <v>0.7</v>
      </c>
      <c r="I25" s="37">
        <v>0</v>
      </c>
      <c r="J25" s="38">
        <v>27</v>
      </c>
    </row>
    <row r="26" spans="1:10" x14ac:dyDescent="0.25">
      <c r="A26" s="70"/>
      <c r="B26" s="13" t="s">
        <v>21</v>
      </c>
      <c r="C26" s="10" t="s">
        <v>70</v>
      </c>
      <c r="D26" s="10" t="s">
        <v>69</v>
      </c>
      <c r="E26" s="25">
        <v>50</v>
      </c>
      <c r="F26" s="12">
        <v>3.16</v>
      </c>
      <c r="G26" s="12">
        <f>321*0.5</f>
        <v>160.5</v>
      </c>
      <c r="H26" s="11">
        <f>6.78*0.5</f>
        <v>3.39</v>
      </c>
      <c r="I26" s="11">
        <f>13.96*0.5</f>
        <v>6.98</v>
      </c>
      <c r="J26" s="15">
        <f>42.14*0.5</f>
        <v>21.07</v>
      </c>
    </row>
    <row r="27" spans="1:10" ht="15.75" thickBot="1" x14ac:dyDescent="0.3">
      <c r="A27" s="70"/>
      <c r="B27" s="16" t="s">
        <v>14</v>
      </c>
      <c r="C27" s="17" t="s">
        <v>32</v>
      </c>
      <c r="D27" s="17" t="s">
        <v>33</v>
      </c>
      <c r="E27" s="26">
        <v>23</v>
      </c>
      <c r="F27" s="27">
        <v>0.81</v>
      </c>
      <c r="G27" s="27">
        <f>229.7*0.23</f>
        <v>52.831000000000003</v>
      </c>
      <c r="H27" s="18">
        <f>6.7*0.23</f>
        <v>1.5410000000000001</v>
      </c>
      <c r="I27" s="18">
        <f>1.1*0.23</f>
        <v>0.25300000000000006</v>
      </c>
      <c r="J27" s="19">
        <f>48.3*0.23</f>
        <v>11.109</v>
      </c>
    </row>
    <row r="28" spans="1:10" ht="16.5" thickBot="1" x14ac:dyDescent="0.3">
      <c r="A28" s="67" t="s">
        <v>15</v>
      </c>
      <c r="B28" s="71"/>
      <c r="C28" s="71"/>
      <c r="D28" s="71"/>
      <c r="E28" s="72"/>
      <c r="F28" s="32">
        <f>SUM(F21:F27)</f>
        <v>69.5</v>
      </c>
      <c r="G28" s="32">
        <f t="shared" ref="G28:J28" si="2">SUM(G21:G27)</f>
        <v>847.04100000000005</v>
      </c>
      <c r="H28" s="32">
        <f t="shared" si="2"/>
        <v>19.1938</v>
      </c>
      <c r="I28" s="32">
        <f t="shared" si="2"/>
        <v>40.549599999999998</v>
      </c>
      <c r="J28" s="32">
        <f t="shared" si="2"/>
        <v>99.3857</v>
      </c>
    </row>
    <row r="30" spans="1:10" ht="15.75" thickBot="1" x14ac:dyDescent="0.3">
      <c r="A30" s="63" t="s">
        <v>25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.75" x14ac:dyDescent="0.25">
      <c r="A31" s="33"/>
      <c r="B31" s="33"/>
      <c r="C31" s="62" t="s">
        <v>23</v>
      </c>
      <c r="D31" s="62"/>
      <c r="G31" s="64"/>
      <c r="H31" s="64"/>
      <c r="I31" s="64"/>
      <c r="J31" s="64"/>
    </row>
    <row r="32" spans="1:10" x14ac:dyDescent="0.25">
      <c r="A32" s="1"/>
      <c r="B32" s="1"/>
      <c r="C32" s="1"/>
      <c r="D32" s="1"/>
    </row>
    <row r="33" spans="1:2" x14ac:dyDescent="0.25">
      <c r="A33" s="47" t="s">
        <v>24</v>
      </c>
      <c r="B33" s="47"/>
    </row>
    <row r="34" spans="1:2" x14ac:dyDescent="0.25">
      <c r="A34" s="47" t="s">
        <v>26</v>
      </c>
      <c r="B34" s="47"/>
    </row>
  </sheetData>
  <mergeCells count="17">
    <mergeCell ref="B1:C1"/>
    <mergeCell ref="G1:J1"/>
    <mergeCell ref="A3:A6"/>
    <mergeCell ref="A7:E7"/>
    <mergeCell ref="A15:A19"/>
    <mergeCell ref="A33:B33"/>
    <mergeCell ref="A34:B34"/>
    <mergeCell ref="A8:A10"/>
    <mergeCell ref="A11:E11"/>
    <mergeCell ref="A12:A13"/>
    <mergeCell ref="A14:E14"/>
    <mergeCell ref="A21:A27"/>
    <mergeCell ref="A28:E28"/>
    <mergeCell ref="A30:J30"/>
    <mergeCell ref="C31:D31"/>
    <mergeCell ref="G31:J31"/>
    <mergeCell ref="A20:E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07.10 1-4 кл</vt:lpstr>
      <vt:lpstr>07.10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2021-10-06T13:23:16Z</dcterms:modified>
</cp:coreProperties>
</file>