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4.10 1-4 кл" sheetId="1" r:id="rId1"/>
    <sheet name="14.10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5" i="2"/>
  <c r="I25" i="2"/>
  <c r="H25" i="2"/>
  <c r="G25" i="2"/>
  <c r="J24" i="2"/>
  <c r="I24" i="2"/>
  <c r="H24" i="2"/>
  <c r="G24" i="2"/>
  <c r="J23" i="2"/>
  <c r="I23" i="2"/>
  <c r="H23" i="2"/>
  <c r="G23" i="2"/>
  <c r="G21" i="1"/>
  <c r="H21" i="1"/>
  <c r="I21" i="1"/>
  <c r="J21" i="1"/>
  <c r="F21" i="1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24" i="1"/>
  <c r="I24" i="1"/>
  <c r="H24" i="1"/>
  <c r="G24" i="1"/>
  <c r="G25" i="1"/>
  <c r="H25" i="1"/>
  <c r="I25" i="1"/>
  <c r="J25" i="1"/>
  <c r="F25" i="1"/>
  <c r="J23" i="1"/>
  <c r="I23" i="1"/>
  <c r="H23" i="1"/>
  <c r="G23" i="1"/>
  <c r="J22" i="1"/>
  <c r="I22" i="1"/>
  <c r="H22" i="1"/>
  <c r="G22" i="1"/>
  <c r="J20" i="1"/>
  <c r="I20" i="1"/>
  <c r="H20" i="1"/>
  <c r="G20" i="1"/>
  <c r="J18" i="1"/>
  <c r="I18" i="1"/>
  <c r="H18" i="1"/>
  <c r="G18" i="1"/>
  <c r="J17" i="1"/>
  <c r="I17" i="1"/>
  <c r="H17" i="1"/>
  <c r="G17" i="1"/>
  <c r="J16" i="1"/>
  <c r="I16" i="1"/>
  <c r="H16" i="1"/>
  <c r="G16" i="1"/>
  <c r="J14" i="1"/>
  <c r="I14" i="1"/>
  <c r="H14" i="1"/>
  <c r="G14" i="1"/>
  <c r="J12" i="1"/>
  <c r="I12" i="1"/>
  <c r="H12" i="1"/>
  <c r="G12" i="1"/>
  <c r="J11" i="1"/>
  <c r="I11" i="1"/>
  <c r="H11" i="1"/>
  <c r="G11" i="1"/>
  <c r="J10" i="1"/>
  <c r="I10" i="1"/>
  <c r="H10" i="1"/>
  <c r="G10" i="1"/>
  <c r="G14" i="2" l="1"/>
  <c r="H14" i="2"/>
  <c r="J14" i="2"/>
  <c r="I14" i="2"/>
  <c r="J10" i="2"/>
  <c r="I10" i="2"/>
  <c r="H10" i="2"/>
  <c r="G10" i="2"/>
  <c r="J12" i="2"/>
  <c r="I12" i="2"/>
  <c r="H12" i="2"/>
  <c r="G12" i="2"/>
  <c r="J8" i="2"/>
  <c r="I8" i="2"/>
  <c r="H8" i="2"/>
  <c r="G8" i="2"/>
  <c r="J7" i="2"/>
  <c r="I7" i="2"/>
  <c r="H7" i="2"/>
  <c r="G7" i="2"/>
  <c r="J5" i="2"/>
  <c r="I5" i="2"/>
  <c r="H5" i="2"/>
  <c r="G5" i="2"/>
  <c r="J4" i="2"/>
  <c r="I4" i="2"/>
  <c r="H4" i="2"/>
  <c r="G4" i="2"/>
  <c r="J3" i="2"/>
  <c r="I3" i="2"/>
  <c r="H3" i="2"/>
  <c r="G3" i="2"/>
  <c r="J8" i="1"/>
  <c r="I8" i="1"/>
  <c r="H8" i="1"/>
  <c r="G8" i="1"/>
  <c r="J5" i="1"/>
  <c r="I5" i="1"/>
  <c r="H5" i="1"/>
  <c r="G5" i="1"/>
  <c r="J3" i="1"/>
  <c r="I3" i="1"/>
  <c r="H3" i="1"/>
  <c r="G3" i="1"/>
  <c r="G16" i="2" l="1"/>
  <c r="H16" i="2"/>
  <c r="I16" i="2"/>
  <c r="J16" i="2"/>
  <c r="F16" i="2"/>
  <c r="G13" i="2" l="1"/>
  <c r="H13" i="2"/>
  <c r="I13" i="2"/>
  <c r="J13" i="2"/>
  <c r="F13" i="2"/>
  <c r="F9" i="2"/>
  <c r="J9" i="2"/>
  <c r="I9" i="2"/>
  <c r="H9" i="2"/>
  <c r="G9" i="2"/>
  <c r="F15" i="1" l="1"/>
  <c r="J15" i="1"/>
  <c r="I15" i="1"/>
  <c r="H15" i="1"/>
  <c r="G15" i="1"/>
  <c r="F9" i="1"/>
  <c r="J7" i="1"/>
  <c r="I7" i="1"/>
  <c r="H7" i="1"/>
  <c r="G7" i="1"/>
  <c r="J4" i="1" l="1"/>
  <c r="I4" i="1"/>
  <c r="H4" i="1"/>
  <c r="G4" i="1"/>
  <c r="J9" i="1"/>
  <c r="I9" i="1"/>
  <c r="H9" i="1"/>
  <c r="G9" i="1"/>
  <c r="F22" i="2" l="1"/>
  <c r="F28" i="2"/>
  <c r="I22" i="2" l="1"/>
  <c r="G22" i="2"/>
  <c r="J28" i="2"/>
  <c r="I28" i="2"/>
  <c r="H28" i="2"/>
  <c r="G28" i="2"/>
  <c r="H22" i="2" l="1"/>
  <c r="J22" i="2"/>
</calcChain>
</file>

<file path=xl/sharedStrings.xml><?xml version="1.0" encoding="utf-8"?>
<sst xmlns="http://schemas.openxmlformats.org/spreadsheetml/2006/main" count="187" uniqueCount="76">
  <si>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</si>
  <si>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</si>
  <si>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</si>
  <si>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</si>
  <si>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</si>
  <si>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</si>
  <si>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</si>
  <si>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</si>
  <si>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</si>
  <si>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</si>
  <si>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</si>
  <si>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</si>
  <si>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</si>
  <si>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</si>
  <si>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</si>
  <si>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</si>
  <si>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</si>
  <si>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</si>
  <si>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</si>
  <si>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</si>
  <si>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</si>
  <si>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</si>
  <si>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</si>
  <si>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</si>
  <si>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</si>
  <si>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</si>
  <si>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</si>
  <si>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</si>
  <si>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</si>
  <si>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</si>
  <si>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</si>
  <si>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</si>
  <si>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</si>
  <si>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</si>
  <si>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</si>
  <si>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</si>
  <si>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</si>
  <si>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</si>
  <si>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</si>
  <si>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</si>
  <si>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</si>
  <si>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Кондитерское изделие</t>
  </si>
  <si>
    <t>№71-2015г.</t>
  </si>
  <si>
    <t>Печенье "Американер"</t>
  </si>
  <si>
    <t>№250-2015г.</t>
  </si>
  <si>
    <t>Бефстроганов</t>
  </si>
  <si>
    <t>30/30</t>
  </si>
  <si>
    <t>№302-2015г.</t>
  </si>
  <si>
    <t>Каша рассыпчатая гречневая</t>
  </si>
  <si>
    <t>№686-2004г.</t>
  </si>
  <si>
    <t>№422-2015г.</t>
  </si>
  <si>
    <t>Булочка ванильная</t>
  </si>
  <si>
    <t>Овощи натуральные свежие (огурцы)</t>
  </si>
  <si>
    <t>200/15/7</t>
  </si>
  <si>
    <t>Чай с лимоном</t>
  </si>
  <si>
    <t>№171-2015г.</t>
  </si>
  <si>
    <t>Каша рассыпчатая гречневая с маслом и сахаром</t>
  </si>
  <si>
    <t>150/5/10</t>
  </si>
  <si>
    <t>№1-2015г.</t>
  </si>
  <si>
    <t>Бутерброд с маслом</t>
  </si>
  <si>
    <t>4/19</t>
  </si>
  <si>
    <t>№111-2015г.</t>
  </si>
  <si>
    <t>Суп с макаронными изделиями</t>
  </si>
  <si>
    <t>№295-2015г.</t>
  </si>
  <si>
    <t>Котлета рубленая из бройлер-цыплят</t>
  </si>
  <si>
    <t>№309-2015г.</t>
  </si>
  <si>
    <t>Макароны отварные</t>
  </si>
  <si>
    <t>Напиток</t>
  </si>
  <si>
    <t>Молочный коктейль "Авишка" 2,5%</t>
  </si>
  <si>
    <t>28</t>
  </si>
  <si>
    <t>№389-2015г.</t>
  </si>
  <si>
    <t>Сок фруктовый</t>
  </si>
  <si>
    <t>200</t>
  </si>
  <si>
    <t>Фрукт</t>
  </si>
  <si>
    <t>Фрукт свежий (яблоко)</t>
  </si>
  <si>
    <t>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</si>
</sst>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2" fontId="1" fillId="0" borderId="19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6" xfId="0" applyNumberFormat="1" applyFont="1" applyBorder="1" applyAlignment="1">
      <alignment horizontal="right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39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right" vertical="center" wrapText="1"/>
    </xf>
    <xf numFmtId="49" fontId="1" fillId="0" borderId="41" xfId="0" applyNumberFormat="1" applyFont="1" applyBorder="1" applyAlignment="1">
      <alignment horizontal="right" vertical="center" wrapText="1"/>
    </xf>
    <xf numFmtId="2" fontId="2" fillId="0" borderId="3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4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2" fontId="2" fillId="0" borderId="47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7" workbookViewId="0">
      <selection activeCell="J20" sqref="B16:J20"/>
    </sheetView>
  </sheetViews>
  <sheetFormatPr defaultRowHeight="15" x14ac:dyDescent="0.25"/>
  <cols>
    <col min="1" max="1" width="24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74" t="s">
        <v>22</v>
      </c>
      <c r="C1" s="75"/>
      <c r="D1" s="1" t="s">
        <v>1</v>
      </c>
      <c r="E1" s="2"/>
      <c r="F1" s="1" t="s">
        <v>2</v>
      </c>
      <c r="G1" s="76">
        <v>44483</v>
      </c>
      <c r="H1" s="77"/>
      <c r="I1" s="77"/>
      <c r="J1" s="77"/>
      <c r="K1" s="1"/>
      <c r="L1" s="1"/>
    </row>
    <row r="2" spans="1:12" ht="16.5" thickTop="1" thickBot="1" x14ac:dyDescent="0.3">
      <c r="A2" s="4" t="s">
        <v>3</v>
      </c>
      <c r="B2" s="7" t="s">
        <v>4</v>
      </c>
      <c r="C2" s="7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8" t="s">
        <v>12</v>
      </c>
    </row>
    <row r="3" spans="1:12" s="56" customFormat="1" ht="15.75" thickTop="1" x14ac:dyDescent="0.25">
      <c r="A3" s="65" t="s">
        <v>27</v>
      </c>
      <c r="B3" s="24" t="s">
        <v>31</v>
      </c>
      <c r="C3" s="25" t="s">
        <v>42</v>
      </c>
      <c r="D3" s="25" t="s">
        <v>52</v>
      </c>
      <c r="E3" s="17">
        <v>20</v>
      </c>
      <c r="F3" s="18">
        <v>4.4400000000000004</v>
      </c>
      <c r="G3" s="18">
        <f>6*0.4</f>
        <v>2.4000000000000004</v>
      </c>
      <c r="H3" s="18">
        <f>0.35*0.4</f>
        <v>0.13999999999999999</v>
      </c>
      <c r="I3" s="18">
        <f>0.05*0.4</f>
        <v>2.0000000000000004E-2</v>
      </c>
      <c r="J3" s="19">
        <f>0.95*0.4</f>
        <v>0.38</v>
      </c>
    </row>
    <row r="4" spans="1:12" s="55" customFormat="1" x14ac:dyDescent="0.25">
      <c r="A4" s="66"/>
      <c r="B4" s="11" t="s">
        <v>13</v>
      </c>
      <c r="C4" s="9" t="s">
        <v>44</v>
      </c>
      <c r="D4" s="9" t="s">
        <v>45</v>
      </c>
      <c r="E4" s="20" t="s">
        <v>46</v>
      </c>
      <c r="F4" s="10">
        <v>43.52</v>
      </c>
      <c r="G4" s="10">
        <f>290*0.6</f>
        <v>174</v>
      </c>
      <c r="H4" s="10">
        <f>15.2*0.6</f>
        <v>9.1199999999999992</v>
      </c>
      <c r="I4" s="10">
        <f>23.1*0.6</f>
        <v>13.860000000000001</v>
      </c>
      <c r="J4" s="12">
        <f>5.12*0.6</f>
        <v>3.0720000000000001</v>
      </c>
      <c r="K4"/>
    </row>
    <row r="5" spans="1:12" s="55" customFormat="1" x14ac:dyDescent="0.25">
      <c r="A5" s="66"/>
      <c r="B5" s="11" t="s">
        <v>17</v>
      </c>
      <c r="C5" s="9" t="s">
        <v>47</v>
      </c>
      <c r="D5" s="9" t="s">
        <v>48</v>
      </c>
      <c r="E5" s="20">
        <v>120</v>
      </c>
      <c r="F5" s="10">
        <v>12.26</v>
      </c>
      <c r="G5" s="36">
        <f>1625*0.12</f>
        <v>195</v>
      </c>
      <c r="H5" s="36">
        <f>57.32*0.12</f>
        <v>6.8784000000000001</v>
      </c>
      <c r="I5" s="36">
        <f>40.62*0.12</f>
        <v>4.8743999999999996</v>
      </c>
      <c r="J5" s="37">
        <f>257.61*0.12</f>
        <v>30.9132</v>
      </c>
      <c r="K5"/>
    </row>
    <row r="6" spans="1:12" s="55" customFormat="1" x14ac:dyDescent="0.25">
      <c r="A6" s="66"/>
      <c r="B6" s="11" t="s">
        <v>18</v>
      </c>
      <c r="C6" s="9" t="s">
        <v>49</v>
      </c>
      <c r="D6" s="9" t="s">
        <v>54</v>
      </c>
      <c r="E6" s="20" t="s">
        <v>53</v>
      </c>
      <c r="F6" s="10">
        <v>4.46</v>
      </c>
      <c r="G6" s="10">
        <v>62</v>
      </c>
      <c r="H6" s="10">
        <v>0.13</v>
      </c>
      <c r="I6" s="10">
        <v>0.02</v>
      </c>
      <c r="J6" s="12">
        <v>16.7</v>
      </c>
      <c r="K6"/>
    </row>
    <row r="7" spans="1:12" x14ac:dyDescent="0.25">
      <c r="A7" s="66"/>
      <c r="B7" s="11" t="s">
        <v>21</v>
      </c>
      <c r="C7" s="9" t="s">
        <v>50</v>
      </c>
      <c r="D7" s="9" t="s">
        <v>51</v>
      </c>
      <c r="E7" s="20">
        <v>50</v>
      </c>
      <c r="F7" s="10">
        <v>3.88</v>
      </c>
      <c r="G7" s="38">
        <f>283*0.5</f>
        <v>141.5</v>
      </c>
      <c r="H7" s="38">
        <f>7.9*0.5</f>
        <v>3.95</v>
      </c>
      <c r="I7" s="38">
        <f>8.12*0.5</f>
        <v>4.0599999999999996</v>
      </c>
      <c r="J7" s="38">
        <f>44.48*0.5</f>
        <v>22.24</v>
      </c>
      <c r="K7"/>
    </row>
    <row r="8" spans="1:12" ht="15.75" thickBot="1" x14ac:dyDescent="0.3">
      <c r="A8" s="67"/>
      <c r="B8" s="13" t="s">
        <v>14</v>
      </c>
      <c r="C8" s="14" t="s">
        <v>32</v>
      </c>
      <c r="D8" s="14" t="s">
        <v>33</v>
      </c>
      <c r="E8" s="21">
        <v>23</v>
      </c>
      <c r="F8" s="22">
        <v>0.94</v>
      </c>
      <c r="G8" s="22">
        <f>229.7*0.23</f>
        <v>52.831000000000003</v>
      </c>
      <c r="H8" s="15">
        <f>6.7*0.23</f>
        <v>1.5410000000000001</v>
      </c>
      <c r="I8" s="15">
        <f>1.1*0.23</f>
        <v>0.25300000000000006</v>
      </c>
      <c r="J8" s="16">
        <f>48.3*0.23</f>
        <v>11.109</v>
      </c>
      <c r="K8"/>
    </row>
    <row r="9" spans="1:12" ht="16.5" thickBot="1" x14ac:dyDescent="0.3">
      <c r="A9" s="81" t="s">
        <v>15</v>
      </c>
      <c r="B9" s="82"/>
      <c r="C9" s="82"/>
      <c r="D9" s="82"/>
      <c r="E9" s="83"/>
      <c r="F9" s="23">
        <f>SUM(F3:F8)</f>
        <v>69.499999999999986</v>
      </c>
      <c r="G9" s="23">
        <f t="shared" ref="G9:J9" si="0">SUM(G3:G8)</f>
        <v>627.73099999999999</v>
      </c>
      <c r="H9" s="23">
        <f t="shared" si="0"/>
        <v>21.759399999999999</v>
      </c>
      <c r="I9" s="23">
        <f t="shared" si="0"/>
        <v>23.087399999999999</v>
      </c>
      <c r="J9" s="23">
        <f t="shared" si="0"/>
        <v>84.414199999999994</v>
      </c>
    </row>
    <row r="10" spans="1:12" s="55" customFormat="1" x14ac:dyDescent="0.25">
      <c r="A10" s="68" t="s">
        <v>28</v>
      </c>
      <c r="B10" s="24" t="s">
        <v>16</v>
      </c>
      <c r="C10" s="25" t="s">
        <v>61</v>
      </c>
      <c r="D10" s="25" t="s">
        <v>62</v>
      </c>
      <c r="E10" s="17">
        <v>250</v>
      </c>
      <c r="F10" s="18">
        <v>5</v>
      </c>
      <c r="G10" s="18">
        <f>468*0.25</f>
        <v>117</v>
      </c>
      <c r="H10" s="18">
        <f>9.54*0.25</f>
        <v>2.3849999999999998</v>
      </c>
      <c r="I10" s="18">
        <f>20.31*0.25</f>
        <v>5.0774999999999997</v>
      </c>
      <c r="J10" s="19">
        <f>51.98*0.25</f>
        <v>12.994999999999999</v>
      </c>
    </row>
    <row r="11" spans="1:12" s="55" customFormat="1" x14ac:dyDescent="0.25">
      <c r="A11" s="69"/>
      <c r="B11" s="11" t="s">
        <v>13</v>
      </c>
      <c r="C11" s="52" t="s">
        <v>63</v>
      </c>
      <c r="D11" s="51" t="s">
        <v>64</v>
      </c>
      <c r="E11" s="20">
        <v>60</v>
      </c>
      <c r="F11" s="10">
        <v>26.08</v>
      </c>
      <c r="G11" s="38">
        <f>161/50*60</f>
        <v>193.20000000000002</v>
      </c>
      <c r="H11" s="38">
        <f>7.61/50*60</f>
        <v>9.1319999999999997</v>
      </c>
      <c r="I11" s="38">
        <f>11.07/50*60</f>
        <v>13.284000000000001</v>
      </c>
      <c r="J11" s="44">
        <f>7.66/50*60</f>
        <v>9.1920000000000002</v>
      </c>
      <c r="K11"/>
    </row>
    <row r="12" spans="1:12" x14ac:dyDescent="0.25">
      <c r="A12" s="69"/>
      <c r="B12" s="11" t="s">
        <v>17</v>
      </c>
      <c r="C12" s="52" t="s">
        <v>65</v>
      </c>
      <c r="D12" s="54" t="s">
        <v>66</v>
      </c>
      <c r="E12" s="20">
        <v>150</v>
      </c>
      <c r="F12" s="10">
        <v>9.82</v>
      </c>
      <c r="G12" s="36">
        <f>1123*0.15</f>
        <v>168.45</v>
      </c>
      <c r="H12" s="36">
        <f>36.78*0.15</f>
        <v>5.5170000000000003</v>
      </c>
      <c r="I12" s="36">
        <f>30.1*0.15</f>
        <v>4.5149999999999997</v>
      </c>
      <c r="J12" s="37">
        <f>176.3*0.15</f>
        <v>26.445</v>
      </c>
      <c r="K12"/>
    </row>
    <row r="13" spans="1:12" x14ac:dyDescent="0.25">
      <c r="A13" s="69"/>
      <c r="B13" s="11" t="s">
        <v>18</v>
      </c>
      <c r="C13" s="9" t="s">
        <v>19</v>
      </c>
      <c r="D13" s="9" t="s">
        <v>20</v>
      </c>
      <c r="E13" s="20" t="s">
        <v>34</v>
      </c>
      <c r="F13" s="10">
        <v>2.62</v>
      </c>
      <c r="G13" s="10">
        <v>60</v>
      </c>
      <c r="H13" s="10">
        <v>7.0000000000000007E-2</v>
      </c>
      <c r="I13" s="10">
        <v>0.02</v>
      </c>
      <c r="J13" s="12">
        <v>15</v>
      </c>
      <c r="K13"/>
    </row>
    <row r="14" spans="1:12" ht="15.75" thickBot="1" x14ac:dyDescent="0.3">
      <c r="A14" s="69"/>
      <c r="B14" s="13" t="s">
        <v>14</v>
      </c>
      <c r="C14" s="14" t="s">
        <v>32</v>
      </c>
      <c r="D14" s="14" t="s">
        <v>33</v>
      </c>
      <c r="E14" s="21">
        <v>36</v>
      </c>
      <c r="F14" s="22">
        <v>1.48</v>
      </c>
      <c r="G14" s="22">
        <f>229.7*0.36</f>
        <v>82.691999999999993</v>
      </c>
      <c r="H14" s="15">
        <f>6.7*0.36</f>
        <v>2.4119999999999999</v>
      </c>
      <c r="I14" s="15">
        <f>1.1*0.36</f>
        <v>0.39600000000000002</v>
      </c>
      <c r="J14" s="16">
        <f>48.3*0.36</f>
        <v>17.387999999999998</v>
      </c>
    </row>
    <row r="15" spans="1:12" ht="16.5" thickBot="1" x14ac:dyDescent="0.3">
      <c r="A15" s="70" t="s">
        <v>15</v>
      </c>
      <c r="B15" s="82"/>
      <c r="C15" s="82"/>
      <c r="D15" s="82"/>
      <c r="E15" s="83"/>
      <c r="F15" s="23">
        <f>SUM(F10:F14)</f>
        <v>44.999999999999993</v>
      </c>
      <c r="G15" s="23">
        <f t="shared" ref="G15:J15" si="1">SUM(G10:G14)</f>
        <v>621.3420000000001</v>
      </c>
      <c r="H15" s="23">
        <f t="shared" si="1"/>
        <v>19.515999999999998</v>
      </c>
      <c r="I15" s="23">
        <f t="shared" si="1"/>
        <v>23.2925</v>
      </c>
      <c r="J15" s="23">
        <f t="shared" si="1"/>
        <v>81.02</v>
      </c>
    </row>
    <row r="16" spans="1:12" s="33" customFormat="1" x14ac:dyDescent="0.25">
      <c r="A16" s="73" t="s">
        <v>29</v>
      </c>
      <c r="B16" s="24" t="s">
        <v>16</v>
      </c>
      <c r="C16" s="25" t="s">
        <v>61</v>
      </c>
      <c r="D16" s="25" t="s">
        <v>62</v>
      </c>
      <c r="E16" s="17">
        <v>250</v>
      </c>
      <c r="F16" s="18">
        <v>5</v>
      </c>
      <c r="G16" s="18">
        <f>468*0.25</f>
        <v>117</v>
      </c>
      <c r="H16" s="18">
        <f>9.54*0.25</f>
        <v>2.3849999999999998</v>
      </c>
      <c r="I16" s="18">
        <f>20.31*0.25</f>
        <v>5.0774999999999997</v>
      </c>
      <c r="J16" s="19">
        <f>51.98*0.25</f>
        <v>12.994999999999999</v>
      </c>
    </row>
    <row r="17" spans="1:11" x14ac:dyDescent="0.25">
      <c r="A17" s="66"/>
      <c r="B17" s="11" t="s">
        <v>13</v>
      </c>
      <c r="C17" s="52" t="s">
        <v>63</v>
      </c>
      <c r="D17" s="51" t="s">
        <v>64</v>
      </c>
      <c r="E17" s="20">
        <v>55</v>
      </c>
      <c r="F17" s="10">
        <v>23.91</v>
      </c>
      <c r="G17" s="38">
        <f>161/50*55</f>
        <v>177.10000000000002</v>
      </c>
      <c r="H17" s="38">
        <f>7.61/50*55</f>
        <v>8.3710000000000004</v>
      </c>
      <c r="I17" s="38">
        <f>11.07/50*55</f>
        <v>12.177000000000001</v>
      </c>
      <c r="J17" s="44">
        <f>7.66/50*55</f>
        <v>8.4260000000000002</v>
      </c>
    </row>
    <row r="18" spans="1:11" s="33" customFormat="1" x14ac:dyDescent="0.25">
      <c r="A18" s="66"/>
      <c r="B18" s="11" t="s">
        <v>17</v>
      </c>
      <c r="C18" s="52" t="s">
        <v>65</v>
      </c>
      <c r="D18" s="54" t="s">
        <v>66</v>
      </c>
      <c r="E18" s="20">
        <v>90</v>
      </c>
      <c r="F18" s="10">
        <v>5.9</v>
      </c>
      <c r="G18" s="36">
        <f>1123*0.09</f>
        <v>101.07</v>
      </c>
      <c r="H18" s="36">
        <f>36.78*0.09</f>
        <v>3.3102</v>
      </c>
      <c r="I18" s="36">
        <f>30.1*0.09</f>
        <v>2.7090000000000001</v>
      </c>
      <c r="J18" s="37">
        <f>176.3*0.09</f>
        <v>15.867000000000001</v>
      </c>
      <c r="K18"/>
    </row>
    <row r="19" spans="1:11" ht="15.75" x14ac:dyDescent="0.25">
      <c r="A19" s="66"/>
      <c r="B19" s="11" t="s">
        <v>67</v>
      </c>
      <c r="C19" s="52" t="s">
        <v>40</v>
      </c>
      <c r="D19" s="53" t="s">
        <v>68</v>
      </c>
      <c r="E19" s="20">
        <v>200</v>
      </c>
      <c r="F19" s="10">
        <v>34.299999999999997</v>
      </c>
      <c r="G19" s="10">
        <v>160</v>
      </c>
      <c r="H19" s="34">
        <v>6.2</v>
      </c>
      <c r="I19" s="34">
        <v>5</v>
      </c>
      <c r="J19" s="35">
        <v>22</v>
      </c>
      <c r="K19"/>
    </row>
    <row r="20" spans="1:11" ht="15.75" thickBot="1" x14ac:dyDescent="0.3">
      <c r="A20" s="67"/>
      <c r="B20" s="45" t="s">
        <v>14</v>
      </c>
      <c r="C20" s="46" t="s">
        <v>32</v>
      </c>
      <c r="D20" s="46" t="s">
        <v>33</v>
      </c>
      <c r="E20" s="47">
        <v>9.5</v>
      </c>
      <c r="F20" s="48">
        <v>0.39</v>
      </c>
      <c r="G20" s="48">
        <f>229.7*0.095</f>
        <v>21.8215</v>
      </c>
      <c r="H20" s="49">
        <f>6.7*0.095</f>
        <v>0.63650000000000007</v>
      </c>
      <c r="I20" s="49">
        <f>1.1*0.095</f>
        <v>0.10450000000000001</v>
      </c>
      <c r="J20" s="50">
        <f>48.3*0.095</f>
        <v>4.5884999999999998</v>
      </c>
      <c r="K20"/>
    </row>
    <row r="21" spans="1:11" ht="16.5" thickBot="1" x14ac:dyDescent="0.3">
      <c r="A21" s="81" t="s">
        <v>15</v>
      </c>
      <c r="B21" s="82"/>
      <c r="C21" s="82"/>
      <c r="D21" s="82"/>
      <c r="E21" s="83"/>
      <c r="F21" s="23">
        <f>SUM(F16:F20)</f>
        <v>69.5</v>
      </c>
      <c r="G21" s="23">
        <f t="shared" ref="G21:J21" si="2">SUM(G16:G20)</f>
        <v>576.99150000000009</v>
      </c>
      <c r="H21" s="23">
        <f t="shared" si="2"/>
        <v>20.902700000000003</v>
      </c>
      <c r="I21" s="23">
        <f t="shared" si="2"/>
        <v>25.068000000000001</v>
      </c>
      <c r="J21" s="23">
        <f t="shared" si="2"/>
        <v>63.876499999999993</v>
      </c>
      <c r="K21"/>
    </row>
    <row r="22" spans="1:11" x14ac:dyDescent="0.25">
      <c r="A22" s="68" t="s">
        <v>30</v>
      </c>
      <c r="B22" s="24" t="s">
        <v>67</v>
      </c>
      <c r="C22" s="25" t="s">
        <v>70</v>
      </c>
      <c r="D22" s="25" t="s">
        <v>71</v>
      </c>
      <c r="E22" s="28" t="s">
        <v>72</v>
      </c>
      <c r="F22" s="29">
        <v>14.43</v>
      </c>
      <c r="G22" s="31">
        <f>424*0.2</f>
        <v>84.800000000000011</v>
      </c>
      <c r="H22" s="18">
        <f>5*0.2</f>
        <v>1</v>
      </c>
      <c r="I22" s="18">
        <f>0</f>
        <v>0</v>
      </c>
      <c r="J22" s="19">
        <f>101*0.2</f>
        <v>20.200000000000003</v>
      </c>
      <c r="K22"/>
    </row>
    <row r="23" spans="1:11" s="56" customFormat="1" x14ac:dyDescent="0.25">
      <c r="A23" s="69"/>
      <c r="B23" s="11" t="s">
        <v>41</v>
      </c>
      <c r="C23" s="9" t="s">
        <v>40</v>
      </c>
      <c r="D23" s="9" t="s">
        <v>43</v>
      </c>
      <c r="E23" s="96" t="s">
        <v>69</v>
      </c>
      <c r="F23" s="97">
        <v>5.49</v>
      </c>
      <c r="G23" s="38">
        <f>450*0.28</f>
        <v>126.00000000000001</v>
      </c>
      <c r="H23" s="38">
        <f>7.5*0.28</f>
        <v>2.1</v>
      </c>
      <c r="I23" s="38">
        <f>16*0.28</f>
        <v>4.4800000000000004</v>
      </c>
      <c r="J23" s="44">
        <f>66*0.28</f>
        <v>18.48</v>
      </c>
      <c r="K23"/>
    </row>
    <row r="24" spans="1:11" s="33" customFormat="1" ht="15.75" thickBot="1" x14ac:dyDescent="0.3">
      <c r="A24" s="69"/>
      <c r="B24" s="13" t="s">
        <v>73</v>
      </c>
      <c r="C24" s="14" t="s">
        <v>40</v>
      </c>
      <c r="D24" s="14" t="s">
        <v>74</v>
      </c>
      <c r="E24" s="98" t="s">
        <v>75</v>
      </c>
      <c r="F24" s="15">
        <v>25.08</v>
      </c>
      <c r="G24" s="99">
        <f>47*2.18</f>
        <v>102.46000000000001</v>
      </c>
      <c r="H24" s="99">
        <f>0.4*2.18</f>
        <v>0.87200000000000011</v>
      </c>
      <c r="I24" s="99">
        <f>0.4*2.18</f>
        <v>0.87200000000000011</v>
      </c>
      <c r="J24" s="100">
        <f>9.8*2.18</f>
        <v>21.364000000000004</v>
      </c>
      <c r="K24"/>
    </row>
    <row r="25" spans="1:11" ht="16.5" thickBot="1" x14ac:dyDescent="0.3">
      <c r="A25" s="70" t="s">
        <v>15</v>
      </c>
      <c r="B25" s="93"/>
      <c r="C25" s="93"/>
      <c r="D25" s="93"/>
      <c r="E25" s="94"/>
      <c r="F25" s="95">
        <f>SUM(F22:F24)</f>
        <v>45</v>
      </c>
      <c r="G25" s="95">
        <f t="shared" ref="G25:J25" si="3">SUM(G22:G24)</f>
        <v>313.26</v>
      </c>
      <c r="H25" s="95">
        <f t="shared" si="3"/>
        <v>3.9720000000000004</v>
      </c>
      <c r="I25" s="95">
        <f t="shared" si="3"/>
        <v>5.3520000000000003</v>
      </c>
      <c r="J25" s="95">
        <f t="shared" si="3"/>
        <v>60.044000000000011</v>
      </c>
      <c r="K25"/>
    </row>
    <row r="27" spans="1:11" ht="15.75" thickBot="1" x14ac:dyDescent="0.3">
      <c r="A27" s="79" t="s">
        <v>25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1" ht="15.75" x14ac:dyDescent="0.25">
      <c r="A28" s="30"/>
      <c r="B28" s="30"/>
      <c r="C28" s="78" t="s">
        <v>23</v>
      </c>
      <c r="D28" s="78"/>
      <c r="G28" s="80"/>
      <c r="H28" s="80"/>
      <c r="I28" s="80"/>
      <c r="J28" s="80"/>
    </row>
    <row r="29" spans="1:11" x14ac:dyDescent="0.25">
      <c r="A29" s="1"/>
      <c r="B29" s="1"/>
      <c r="C29" s="1"/>
      <c r="D29" s="1"/>
    </row>
    <row r="30" spans="1:11" x14ac:dyDescent="0.25">
      <c r="A30" s="64" t="s">
        <v>24</v>
      </c>
      <c r="B30" s="64"/>
    </row>
    <row r="31" spans="1:11" x14ac:dyDescent="0.25">
      <c r="A31" s="64" t="s">
        <v>26</v>
      </c>
      <c r="B31" s="64"/>
    </row>
    <row r="32" spans="1:11" x14ac:dyDescent="0.25">
      <c r="A32" s="5"/>
    </row>
    <row r="36" customFormat="1" x14ac:dyDescent="0.25"/>
    <row r="37" customFormat="1" x14ac:dyDescent="0.25"/>
    <row r="38" customFormat="1" x14ac:dyDescent="0.25"/>
    <row r="39" customFormat="1" x14ac:dyDescent="0.25"/>
  </sheetData>
  <mergeCells count="15">
    <mergeCell ref="B1:C1"/>
    <mergeCell ref="G1:J1"/>
    <mergeCell ref="C28:D28"/>
    <mergeCell ref="A27:J27"/>
    <mergeCell ref="G28:J28"/>
    <mergeCell ref="A9:E9"/>
    <mergeCell ref="A10:A14"/>
    <mergeCell ref="A15:E15"/>
    <mergeCell ref="A21:E21"/>
    <mergeCell ref="A30:B30"/>
    <mergeCell ref="A31:B31"/>
    <mergeCell ref="A3:A8"/>
    <mergeCell ref="A22:A24"/>
    <mergeCell ref="A25:E25"/>
    <mergeCell ref="A16:A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0" workbookViewId="0">
      <selection activeCell="A30" sqref="A30:J30"/>
    </sheetView>
  </sheetViews>
  <sheetFormatPr defaultRowHeight="15" x14ac:dyDescent="0.25"/>
  <cols>
    <col min="1" max="1" width="16.140625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89" t="s">
        <v>22</v>
      </c>
      <c r="C1" s="90"/>
      <c r="D1" s="1" t="s">
        <v>1</v>
      </c>
      <c r="E1" s="40"/>
      <c r="F1" s="1" t="s">
        <v>2</v>
      </c>
      <c r="G1" s="91">
        <v>44483</v>
      </c>
      <c r="H1" s="92"/>
      <c r="I1" s="92"/>
      <c r="J1" s="92"/>
      <c r="K1" s="1"/>
      <c r="L1" s="1"/>
    </row>
    <row r="2" spans="1:12" ht="16.5" thickTop="1" thickBot="1" x14ac:dyDescent="0.3">
      <c r="A2" s="39" t="s">
        <v>3</v>
      </c>
      <c r="B2" s="41" t="s">
        <v>4</v>
      </c>
      <c r="C2" s="42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2" t="s">
        <v>10</v>
      </c>
      <c r="I2" s="42" t="s">
        <v>11</v>
      </c>
      <c r="J2" s="43" t="s">
        <v>12</v>
      </c>
    </row>
    <row r="3" spans="1:12" s="55" customFormat="1" ht="15.75" thickTop="1" x14ac:dyDescent="0.25">
      <c r="A3" s="85" t="s">
        <v>35</v>
      </c>
      <c r="B3" s="24" t="s">
        <v>31</v>
      </c>
      <c r="C3" s="25" t="s">
        <v>42</v>
      </c>
      <c r="D3" s="25" t="s">
        <v>52</v>
      </c>
      <c r="E3" s="17">
        <v>20</v>
      </c>
      <c r="F3" s="18">
        <v>4.4400000000000004</v>
      </c>
      <c r="G3" s="18">
        <f>6*0.4</f>
        <v>2.4000000000000004</v>
      </c>
      <c r="H3" s="18">
        <f>0.35*0.4</f>
        <v>0.13999999999999999</v>
      </c>
      <c r="I3" s="18">
        <f>0.05*0.4</f>
        <v>2.0000000000000004E-2</v>
      </c>
      <c r="J3" s="19">
        <f>0.95*0.4</f>
        <v>0.38</v>
      </c>
    </row>
    <row r="4" spans="1:12" s="55" customFormat="1" x14ac:dyDescent="0.25">
      <c r="A4" s="86"/>
      <c r="B4" s="11" t="s">
        <v>13</v>
      </c>
      <c r="C4" s="9" t="s">
        <v>44</v>
      </c>
      <c r="D4" s="9" t="s">
        <v>45</v>
      </c>
      <c r="E4" s="20" t="s">
        <v>46</v>
      </c>
      <c r="F4" s="10">
        <v>43.52</v>
      </c>
      <c r="G4" s="10">
        <f>290*0.6</f>
        <v>174</v>
      </c>
      <c r="H4" s="10">
        <f>15.2*0.6</f>
        <v>9.1199999999999992</v>
      </c>
      <c r="I4" s="10">
        <f>23.1*0.6</f>
        <v>13.860000000000001</v>
      </c>
      <c r="J4" s="12">
        <f>5.12*0.6</f>
        <v>3.0720000000000001</v>
      </c>
    </row>
    <row r="5" spans="1:12" s="55" customFormat="1" x14ac:dyDescent="0.25">
      <c r="A5" s="86"/>
      <c r="B5" s="11" t="s">
        <v>17</v>
      </c>
      <c r="C5" s="9" t="s">
        <v>47</v>
      </c>
      <c r="D5" s="9" t="s">
        <v>48</v>
      </c>
      <c r="E5" s="20">
        <v>120</v>
      </c>
      <c r="F5" s="10">
        <v>12.26</v>
      </c>
      <c r="G5" s="36">
        <f>1625*0.12</f>
        <v>195</v>
      </c>
      <c r="H5" s="36">
        <f>57.32*0.12</f>
        <v>6.8784000000000001</v>
      </c>
      <c r="I5" s="36">
        <f>40.62*0.12</f>
        <v>4.8743999999999996</v>
      </c>
      <c r="J5" s="37">
        <f>257.61*0.12</f>
        <v>30.9132</v>
      </c>
    </row>
    <row r="6" spans="1:12" ht="15.75" customHeight="1" x14ac:dyDescent="0.25">
      <c r="A6" s="86"/>
      <c r="B6" s="11" t="s">
        <v>18</v>
      </c>
      <c r="C6" s="9" t="s">
        <v>49</v>
      </c>
      <c r="D6" s="9" t="s">
        <v>54</v>
      </c>
      <c r="E6" s="20" t="s">
        <v>53</v>
      </c>
      <c r="F6" s="10">
        <v>4.46</v>
      </c>
      <c r="G6" s="10">
        <v>62</v>
      </c>
      <c r="H6" s="10">
        <v>0.13</v>
      </c>
      <c r="I6" s="10">
        <v>0.02</v>
      </c>
      <c r="J6" s="12">
        <v>16.7</v>
      </c>
    </row>
    <row r="7" spans="1:12" x14ac:dyDescent="0.25">
      <c r="A7" s="86"/>
      <c r="B7" s="11" t="s">
        <v>21</v>
      </c>
      <c r="C7" s="9" t="s">
        <v>50</v>
      </c>
      <c r="D7" s="9" t="s">
        <v>51</v>
      </c>
      <c r="E7" s="20">
        <v>50</v>
      </c>
      <c r="F7" s="10">
        <v>3.88</v>
      </c>
      <c r="G7" s="38">
        <f>283*0.5</f>
        <v>141.5</v>
      </c>
      <c r="H7" s="38">
        <f>7.9*0.5</f>
        <v>3.95</v>
      </c>
      <c r="I7" s="38">
        <f>8.12*0.5</f>
        <v>4.0599999999999996</v>
      </c>
      <c r="J7" s="38">
        <f>44.48*0.5</f>
        <v>22.24</v>
      </c>
    </row>
    <row r="8" spans="1:12" s="33" customFormat="1" ht="15.75" thickBot="1" x14ac:dyDescent="0.3">
      <c r="A8" s="86"/>
      <c r="B8" s="13" t="s">
        <v>14</v>
      </c>
      <c r="C8" s="14" t="s">
        <v>32</v>
      </c>
      <c r="D8" s="14" t="s">
        <v>33</v>
      </c>
      <c r="E8" s="21">
        <v>23</v>
      </c>
      <c r="F8" s="22">
        <v>0.94</v>
      </c>
      <c r="G8" s="22">
        <f>229.7*0.23</f>
        <v>52.831000000000003</v>
      </c>
      <c r="H8" s="15">
        <f>6.7*0.23</f>
        <v>1.5410000000000001</v>
      </c>
      <c r="I8" s="15">
        <f>1.1*0.23</f>
        <v>0.25300000000000006</v>
      </c>
      <c r="J8" s="16">
        <f>48.3*0.23</f>
        <v>11.109</v>
      </c>
    </row>
    <row r="9" spans="1:12" ht="16.5" thickBot="1" x14ac:dyDescent="0.3">
      <c r="A9" s="70" t="s">
        <v>15</v>
      </c>
      <c r="B9" s="71"/>
      <c r="C9" s="71"/>
      <c r="D9" s="71"/>
      <c r="E9" s="84"/>
      <c r="F9" s="23">
        <f>SUM(F3:F8)</f>
        <v>69.499999999999986</v>
      </c>
      <c r="G9" s="23">
        <f t="shared" ref="G9:J9" si="0">SUM(G3:G8)</f>
        <v>627.73099999999999</v>
      </c>
      <c r="H9" s="23">
        <f t="shared" si="0"/>
        <v>21.759399999999999</v>
      </c>
      <c r="I9" s="23">
        <f t="shared" si="0"/>
        <v>23.087399999999999</v>
      </c>
      <c r="J9" s="23">
        <f t="shared" si="0"/>
        <v>84.414199999999994</v>
      </c>
    </row>
    <row r="10" spans="1:12" ht="15" customHeight="1" x14ac:dyDescent="0.25">
      <c r="A10" s="88" t="s">
        <v>36</v>
      </c>
      <c r="B10" s="11" t="s">
        <v>13</v>
      </c>
      <c r="C10" s="58" t="s">
        <v>55</v>
      </c>
      <c r="D10" s="58" t="s">
        <v>56</v>
      </c>
      <c r="E10" s="62" t="s">
        <v>57</v>
      </c>
      <c r="F10" s="17">
        <v>20.67</v>
      </c>
      <c r="G10" s="31">
        <f>320-33</f>
        <v>287</v>
      </c>
      <c r="H10" s="31">
        <f>8.85-0.04</f>
        <v>8.81</v>
      </c>
      <c r="I10" s="31">
        <f>9.55-3.63</f>
        <v>5.9200000000000008</v>
      </c>
      <c r="J10" s="32">
        <f>49.84-0.07</f>
        <v>49.77</v>
      </c>
    </row>
    <row r="11" spans="1:12" s="56" customFormat="1" ht="15.75" customHeight="1" x14ac:dyDescent="0.25">
      <c r="A11" s="86"/>
      <c r="B11" s="11" t="s">
        <v>18</v>
      </c>
      <c r="C11" s="9" t="s">
        <v>49</v>
      </c>
      <c r="D11" s="9" t="s">
        <v>54</v>
      </c>
      <c r="E11" s="20" t="s">
        <v>53</v>
      </c>
      <c r="F11" s="10">
        <v>4.46</v>
      </c>
      <c r="G11" s="10">
        <v>62</v>
      </c>
      <c r="H11" s="10">
        <v>0.13</v>
      </c>
      <c r="I11" s="10">
        <v>0.02</v>
      </c>
      <c r="J11" s="12">
        <v>16.7</v>
      </c>
    </row>
    <row r="12" spans="1:12" s="56" customFormat="1" ht="15.75" thickBot="1" x14ac:dyDescent="0.3">
      <c r="A12" s="86"/>
      <c r="B12" s="13" t="s">
        <v>14</v>
      </c>
      <c r="C12" s="14" t="s">
        <v>32</v>
      </c>
      <c r="D12" s="14" t="s">
        <v>33</v>
      </c>
      <c r="E12" s="21">
        <v>45</v>
      </c>
      <c r="F12" s="22">
        <v>1.87</v>
      </c>
      <c r="G12" s="22">
        <f>229.7*0.45</f>
        <v>103.36499999999999</v>
      </c>
      <c r="H12" s="15">
        <f>6.7*0.45</f>
        <v>3.0150000000000001</v>
      </c>
      <c r="I12" s="15">
        <f>1.1*0.45</f>
        <v>0.49500000000000005</v>
      </c>
      <c r="J12" s="16">
        <f>48.3*0.45</f>
        <v>21.734999999999999</v>
      </c>
    </row>
    <row r="13" spans="1:12" ht="16.5" thickBot="1" x14ac:dyDescent="0.3">
      <c r="A13" s="70" t="s">
        <v>15</v>
      </c>
      <c r="B13" s="71"/>
      <c r="C13" s="71"/>
      <c r="D13" s="71"/>
      <c r="E13" s="84"/>
      <c r="F13" s="63">
        <f>SUM(F10:F12)</f>
        <v>27.000000000000004</v>
      </c>
      <c r="G13" s="63">
        <f t="shared" ref="G13:J13" si="1">SUM(G10:G12)</f>
        <v>452.36500000000001</v>
      </c>
      <c r="H13" s="63">
        <f t="shared" si="1"/>
        <v>11.955000000000002</v>
      </c>
      <c r="I13" s="63">
        <f t="shared" si="1"/>
        <v>6.4350000000000005</v>
      </c>
      <c r="J13" s="63">
        <f t="shared" si="1"/>
        <v>88.204999999999998</v>
      </c>
    </row>
    <row r="14" spans="1:12" x14ac:dyDescent="0.25">
      <c r="A14" s="66" t="s">
        <v>38</v>
      </c>
      <c r="B14" s="57" t="s">
        <v>31</v>
      </c>
      <c r="C14" s="58" t="s">
        <v>58</v>
      </c>
      <c r="D14" s="58" t="s">
        <v>59</v>
      </c>
      <c r="E14" s="62" t="s">
        <v>60</v>
      </c>
      <c r="F14" s="17">
        <v>4.38</v>
      </c>
      <c r="G14" s="31">
        <f>66*0.4+280*0.19</f>
        <v>79.600000000000009</v>
      </c>
      <c r="H14" s="31">
        <f>0.08*0.4+8*0.19</f>
        <v>1.552</v>
      </c>
      <c r="I14" s="31">
        <f>7.25*0.4+3*0.19</f>
        <v>3.4700000000000006</v>
      </c>
      <c r="J14" s="32">
        <f>0.14*0.4+54*0.19</f>
        <v>10.315999999999999</v>
      </c>
    </row>
    <row r="15" spans="1:12" ht="15.75" thickBot="1" x14ac:dyDescent="0.3">
      <c r="A15" s="66"/>
      <c r="B15" s="59" t="s">
        <v>18</v>
      </c>
      <c r="C15" s="60" t="s">
        <v>19</v>
      </c>
      <c r="D15" s="60" t="s">
        <v>20</v>
      </c>
      <c r="E15" s="61" t="s">
        <v>34</v>
      </c>
      <c r="F15" s="22">
        <v>2.62</v>
      </c>
      <c r="G15" s="22">
        <v>60</v>
      </c>
      <c r="H15" s="22">
        <v>7.0000000000000007E-2</v>
      </c>
      <c r="I15" s="22">
        <v>0.02</v>
      </c>
      <c r="J15" s="26">
        <v>15</v>
      </c>
    </row>
    <row r="16" spans="1:12" ht="16.5" thickBot="1" x14ac:dyDescent="0.3">
      <c r="A16" s="70" t="s">
        <v>15</v>
      </c>
      <c r="B16" s="71"/>
      <c r="C16" s="71"/>
      <c r="D16" s="71"/>
      <c r="E16" s="84"/>
      <c r="F16" s="23">
        <f>SUM(F14:F15)</f>
        <v>7</v>
      </c>
      <c r="G16" s="23">
        <f t="shared" ref="G16:J16" si="2">SUM(G14:G15)</f>
        <v>139.60000000000002</v>
      </c>
      <c r="H16" s="23">
        <f t="shared" si="2"/>
        <v>1.6220000000000001</v>
      </c>
      <c r="I16" s="23">
        <f t="shared" si="2"/>
        <v>3.4900000000000007</v>
      </c>
      <c r="J16" s="23">
        <f t="shared" si="2"/>
        <v>25.315999999999999</v>
      </c>
    </row>
    <row r="17" spans="1:10" x14ac:dyDescent="0.25">
      <c r="A17" s="69" t="s">
        <v>37</v>
      </c>
      <c r="B17" s="24" t="s">
        <v>16</v>
      </c>
      <c r="C17" s="25" t="s">
        <v>61</v>
      </c>
      <c r="D17" s="25" t="s">
        <v>62</v>
      </c>
      <c r="E17" s="17">
        <v>250</v>
      </c>
      <c r="F17" s="18">
        <v>5</v>
      </c>
      <c r="G17" s="18">
        <f>468*0.25</f>
        <v>117</v>
      </c>
      <c r="H17" s="18">
        <f>9.54*0.25</f>
        <v>2.3849999999999998</v>
      </c>
      <c r="I17" s="18">
        <f>20.31*0.25</f>
        <v>5.0774999999999997</v>
      </c>
      <c r="J17" s="19">
        <f>51.98*0.25</f>
        <v>12.994999999999999</v>
      </c>
    </row>
    <row r="18" spans="1:10" x14ac:dyDescent="0.25">
      <c r="A18" s="69"/>
      <c r="B18" s="11" t="s">
        <v>13</v>
      </c>
      <c r="C18" s="52" t="s">
        <v>63</v>
      </c>
      <c r="D18" s="51" t="s">
        <v>64</v>
      </c>
      <c r="E18" s="20">
        <v>60</v>
      </c>
      <c r="F18" s="10">
        <v>26.08</v>
      </c>
      <c r="G18" s="38">
        <f>161/50*60</f>
        <v>193.20000000000002</v>
      </c>
      <c r="H18" s="38">
        <f>7.61/50*60</f>
        <v>9.1319999999999997</v>
      </c>
      <c r="I18" s="38">
        <f>11.07/50*60</f>
        <v>13.284000000000001</v>
      </c>
      <c r="J18" s="44">
        <f>7.66/50*60</f>
        <v>9.1920000000000002</v>
      </c>
    </row>
    <row r="19" spans="1:10" x14ac:dyDescent="0.25">
      <c r="A19" s="69"/>
      <c r="B19" s="11" t="s">
        <v>17</v>
      </c>
      <c r="C19" s="52" t="s">
        <v>65</v>
      </c>
      <c r="D19" s="54" t="s">
        <v>66</v>
      </c>
      <c r="E19" s="20">
        <v>150</v>
      </c>
      <c r="F19" s="10">
        <v>9.82</v>
      </c>
      <c r="G19" s="36">
        <f>1123*0.15</f>
        <v>168.45</v>
      </c>
      <c r="H19" s="36">
        <f>36.78*0.15</f>
        <v>5.5170000000000003</v>
      </c>
      <c r="I19" s="36">
        <f>30.1*0.15</f>
        <v>4.5149999999999997</v>
      </c>
      <c r="J19" s="37">
        <f>176.3*0.15</f>
        <v>26.445</v>
      </c>
    </row>
    <row r="20" spans="1:10" x14ac:dyDescent="0.25">
      <c r="A20" s="69"/>
      <c r="B20" s="11" t="s">
        <v>18</v>
      </c>
      <c r="C20" s="9" t="s">
        <v>19</v>
      </c>
      <c r="D20" s="9" t="s">
        <v>20</v>
      </c>
      <c r="E20" s="20" t="s">
        <v>34</v>
      </c>
      <c r="F20" s="10">
        <v>2.62</v>
      </c>
      <c r="G20" s="10">
        <v>60</v>
      </c>
      <c r="H20" s="10">
        <v>7.0000000000000007E-2</v>
      </c>
      <c r="I20" s="10">
        <v>0.02</v>
      </c>
      <c r="J20" s="12">
        <v>15</v>
      </c>
    </row>
    <row r="21" spans="1:10" ht="15.75" thickBot="1" x14ac:dyDescent="0.3">
      <c r="A21" s="69"/>
      <c r="B21" s="13" t="s">
        <v>14</v>
      </c>
      <c r="C21" s="14" t="s">
        <v>32</v>
      </c>
      <c r="D21" s="14" t="s">
        <v>33</v>
      </c>
      <c r="E21" s="21">
        <v>36</v>
      </c>
      <c r="F21" s="22">
        <v>1.48</v>
      </c>
      <c r="G21" s="22">
        <f>229.7*0.36</f>
        <v>82.691999999999993</v>
      </c>
      <c r="H21" s="15">
        <f>6.7*0.36</f>
        <v>2.4119999999999999</v>
      </c>
      <c r="I21" s="15">
        <f>1.1*0.36</f>
        <v>0.39600000000000002</v>
      </c>
      <c r="J21" s="16">
        <f>48.3*0.36</f>
        <v>17.387999999999998</v>
      </c>
    </row>
    <row r="22" spans="1:10" ht="16.5" thickBot="1" x14ac:dyDescent="0.3">
      <c r="A22" s="70" t="s">
        <v>15</v>
      </c>
      <c r="B22" s="71"/>
      <c r="C22" s="71"/>
      <c r="D22" s="71"/>
      <c r="E22" s="72"/>
      <c r="F22" s="27">
        <f>SUM(F17:F21)</f>
        <v>44.999999999999993</v>
      </c>
      <c r="G22" s="27">
        <f t="shared" ref="G22:J22" si="3">SUM(G17:G21)</f>
        <v>621.3420000000001</v>
      </c>
      <c r="H22" s="27">
        <f t="shared" si="3"/>
        <v>19.515999999999998</v>
      </c>
      <c r="I22" s="27">
        <f t="shared" si="3"/>
        <v>23.2925</v>
      </c>
      <c r="J22" s="27">
        <f t="shared" si="3"/>
        <v>81.02</v>
      </c>
    </row>
    <row r="23" spans="1:10" x14ac:dyDescent="0.25">
      <c r="A23" s="87" t="s">
        <v>39</v>
      </c>
      <c r="B23" s="24" t="s">
        <v>16</v>
      </c>
      <c r="C23" s="25" t="s">
        <v>61</v>
      </c>
      <c r="D23" s="25" t="s">
        <v>62</v>
      </c>
      <c r="E23" s="17">
        <v>250</v>
      </c>
      <c r="F23" s="18">
        <v>5</v>
      </c>
      <c r="G23" s="18">
        <f>468*0.25</f>
        <v>117</v>
      </c>
      <c r="H23" s="18">
        <f>9.54*0.25</f>
        <v>2.3849999999999998</v>
      </c>
      <c r="I23" s="18">
        <f>20.31*0.25</f>
        <v>5.0774999999999997</v>
      </c>
      <c r="J23" s="19">
        <f>51.98*0.25</f>
        <v>12.994999999999999</v>
      </c>
    </row>
    <row r="24" spans="1:10" x14ac:dyDescent="0.25">
      <c r="A24" s="87"/>
      <c r="B24" s="11" t="s">
        <v>13</v>
      </c>
      <c r="C24" s="52" t="s">
        <v>63</v>
      </c>
      <c r="D24" s="51" t="s">
        <v>64</v>
      </c>
      <c r="E24" s="20">
        <v>55</v>
      </c>
      <c r="F24" s="10">
        <v>23.91</v>
      </c>
      <c r="G24" s="38">
        <f>161/50*55</f>
        <v>177.10000000000002</v>
      </c>
      <c r="H24" s="38">
        <f>7.61/50*55</f>
        <v>8.3710000000000004</v>
      </c>
      <c r="I24" s="38">
        <f>11.07/50*55</f>
        <v>12.177000000000001</v>
      </c>
      <c r="J24" s="44">
        <f>7.66/50*55</f>
        <v>8.4260000000000002</v>
      </c>
    </row>
    <row r="25" spans="1:10" s="55" customFormat="1" x14ac:dyDescent="0.25">
      <c r="A25" s="87"/>
      <c r="B25" s="11" t="s">
        <v>17</v>
      </c>
      <c r="C25" s="52" t="s">
        <v>65</v>
      </c>
      <c r="D25" s="54" t="s">
        <v>66</v>
      </c>
      <c r="E25" s="20">
        <v>90</v>
      </c>
      <c r="F25" s="10">
        <v>5.9</v>
      </c>
      <c r="G25" s="36">
        <f>1123*0.09</f>
        <v>101.07</v>
      </c>
      <c r="H25" s="36">
        <f>36.78*0.09</f>
        <v>3.3102</v>
      </c>
      <c r="I25" s="36">
        <f>30.1*0.09</f>
        <v>2.7090000000000001</v>
      </c>
      <c r="J25" s="37">
        <f>176.3*0.09</f>
        <v>15.867000000000001</v>
      </c>
    </row>
    <row r="26" spans="1:10" ht="15.75" x14ac:dyDescent="0.25">
      <c r="A26" s="87"/>
      <c r="B26" s="11" t="s">
        <v>67</v>
      </c>
      <c r="C26" s="52" t="s">
        <v>40</v>
      </c>
      <c r="D26" s="53" t="s">
        <v>68</v>
      </c>
      <c r="E26" s="20">
        <v>200</v>
      </c>
      <c r="F26" s="10">
        <v>34.299999999999997</v>
      </c>
      <c r="G26" s="10">
        <v>160</v>
      </c>
      <c r="H26" s="34">
        <v>6.2</v>
      </c>
      <c r="I26" s="34">
        <v>5</v>
      </c>
      <c r="J26" s="35">
        <v>22</v>
      </c>
    </row>
    <row r="27" spans="1:10" ht="15.75" thickBot="1" x14ac:dyDescent="0.3">
      <c r="A27" s="87"/>
      <c r="B27" s="45" t="s">
        <v>14</v>
      </c>
      <c r="C27" s="46" t="s">
        <v>32</v>
      </c>
      <c r="D27" s="46" t="s">
        <v>33</v>
      </c>
      <c r="E27" s="47">
        <v>9.5</v>
      </c>
      <c r="F27" s="48">
        <v>0.39</v>
      </c>
      <c r="G27" s="48">
        <f>229.7*0.095</f>
        <v>21.8215</v>
      </c>
      <c r="H27" s="49">
        <f>6.7*0.095</f>
        <v>0.63650000000000007</v>
      </c>
      <c r="I27" s="49">
        <f>1.1*0.095</f>
        <v>0.10450000000000001</v>
      </c>
      <c r="J27" s="50">
        <f>48.3*0.095</f>
        <v>4.5884999999999998</v>
      </c>
    </row>
    <row r="28" spans="1:10" ht="16.5" thickBot="1" x14ac:dyDescent="0.3">
      <c r="A28" s="70" t="s">
        <v>15</v>
      </c>
      <c r="B28" s="71"/>
      <c r="C28" s="71"/>
      <c r="D28" s="71"/>
      <c r="E28" s="72"/>
      <c r="F28" s="27">
        <f>SUM(F23:F27)</f>
        <v>69.5</v>
      </c>
      <c r="G28" s="27">
        <f>SUM(G23:G27)</f>
        <v>576.99150000000009</v>
      </c>
      <c r="H28" s="27">
        <f>SUM(H23:H27)</f>
        <v>20.902700000000003</v>
      </c>
      <c r="I28" s="27">
        <f>SUM(I23:I27)</f>
        <v>25.068000000000001</v>
      </c>
      <c r="J28" s="27">
        <f>SUM(J23:J27)</f>
        <v>63.876499999999993</v>
      </c>
    </row>
    <row r="30" spans="1:10" ht="15.75" thickBot="1" x14ac:dyDescent="0.3">
      <c r="A30" s="79" t="s">
        <v>25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5.75" x14ac:dyDescent="0.25">
      <c r="A31" s="30"/>
      <c r="B31" s="30"/>
      <c r="C31" s="78" t="s">
        <v>23</v>
      </c>
      <c r="D31" s="78"/>
      <c r="G31" s="80"/>
      <c r="H31" s="80"/>
      <c r="I31" s="80"/>
      <c r="J31" s="80"/>
    </row>
    <row r="32" spans="1:10" x14ac:dyDescent="0.25">
      <c r="A32" s="1"/>
      <c r="B32" s="1"/>
      <c r="C32" s="1"/>
      <c r="D32" s="1"/>
    </row>
    <row r="33" spans="1:2" x14ac:dyDescent="0.25">
      <c r="A33" s="64" t="s">
        <v>24</v>
      </c>
      <c r="B33" s="64"/>
    </row>
    <row r="34" spans="1:2" x14ac:dyDescent="0.25">
      <c r="A34" s="64" t="s">
        <v>26</v>
      </c>
      <c r="B34" s="64"/>
    </row>
    <row r="35" spans="1:2" x14ac:dyDescent="0.25">
      <c r="A35" s="5"/>
    </row>
  </sheetData>
  <mergeCells count="17">
    <mergeCell ref="B1:C1"/>
    <mergeCell ref="G1:J1"/>
    <mergeCell ref="A9:E9"/>
    <mergeCell ref="A13:E13"/>
    <mergeCell ref="G31:J31"/>
    <mergeCell ref="A3:A8"/>
    <mergeCell ref="A33:B33"/>
    <mergeCell ref="A34:B34"/>
    <mergeCell ref="A14:A15"/>
    <mergeCell ref="A16:E16"/>
    <mergeCell ref="A23:A27"/>
    <mergeCell ref="A28:E28"/>
    <mergeCell ref="A30:J30"/>
    <mergeCell ref="C31:D31"/>
    <mergeCell ref="A22:E22"/>
    <mergeCell ref="A17:A21"/>
    <mergeCell ref="A10:A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14.10 1-4 кл</vt:lpstr>
      <vt:lpstr>14.10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2021-10-13T12:20:27Z</dcterms:modified>
</cp:coreProperties>
</file>