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7.10 1-4 кл" sheetId="1" r:id="rId1"/>
    <sheet name="27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J12" i="2"/>
  <c r="I12" i="2"/>
  <c r="H12" i="2"/>
  <c r="G12" i="2"/>
  <c r="I10" i="2"/>
  <c r="H10" i="2"/>
  <c r="G10" i="2"/>
  <c r="J10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8" i="2"/>
  <c r="I8" i="2"/>
  <c r="H8" i="2"/>
  <c r="G8" i="2"/>
  <c r="J7" i="2"/>
  <c r="I7" i="2"/>
  <c r="H7" i="2"/>
  <c r="G7" i="2"/>
  <c r="J5" i="2"/>
  <c r="I5" i="2"/>
  <c r="H5" i="2"/>
  <c r="G5" i="2"/>
  <c r="J4" i="2"/>
  <c r="I4" i="2"/>
  <c r="H4" i="2"/>
  <c r="G4" i="2"/>
  <c r="J3" i="2"/>
  <c r="I3" i="2"/>
  <c r="H3" i="2"/>
  <c r="G3" i="2"/>
  <c r="J24" i="1"/>
  <c r="I24" i="1"/>
  <c r="H24" i="1"/>
  <c r="G24" i="1"/>
  <c r="J23" i="1"/>
  <c r="I23" i="1"/>
  <c r="H23" i="1"/>
  <c r="G23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4" i="1"/>
  <c r="I14" i="1"/>
  <c r="H14" i="1"/>
  <c r="G14" i="1"/>
  <c r="J12" i="1"/>
  <c r="I12" i="1"/>
  <c r="H12" i="1"/>
  <c r="G12" i="1"/>
  <c r="J11" i="1"/>
  <c r="I11" i="1"/>
  <c r="H11" i="1"/>
  <c r="G11" i="1"/>
  <c r="J7" i="1"/>
  <c r="I7" i="1"/>
  <c r="H7" i="1"/>
  <c r="G7" i="1"/>
  <c r="J8" i="1"/>
  <c r="I8" i="1"/>
  <c r="H8" i="1"/>
  <c r="G8" i="1"/>
  <c r="J5" i="1"/>
  <c r="I5" i="1"/>
  <c r="H5" i="1"/>
  <c r="G5" i="1"/>
  <c r="J4" i="1"/>
  <c r="I4" i="1"/>
  <c r="H4" i="1"/>
  <c r="G4" i="1"/>
  <c r="J3" i="1"/>
  <c r="I3" i="1"/>
  <c r="H3" i="1"/>
  <c r="G3" i="1"/>
  <c r="G22" i="2" l="1"/>
  <c r="H22" i="2"/>
  <c r="I22" i="2"/>
  <c r="J22" i="2"/>
  <c r="F22" i="2"/>
  <c r="G28" i="2"/>
  <c r="H28" i="2"/>
  <c r="I28" i="2"/>
  <c r="J28" i="2"/>
  <c r="F28" i="2"/>
  <c r="J16" i="1"/>
  <c r="I16" i="1"/>
  <c r="H16" i="1"/>
  <c r="G16" i="1"/>
  <c r="J10" i="1"/>
  <c r="I10" i="1"/>
  <c r="H10" i="1"/>
  <c r="G10" i="1"/>
  <c r="G25" i="1" l="1"/>
  <c r="H25" i="1"/>
  <c r="I25" i="1"/>
  <c r="J25" i="1"/>
  <c r="F25" i="1"/>
  <c r="F21" i="1"/>
  <c r="F15" i="1"/>
  <c r="F9" i="1"/>
  <c r="G9" i="2"/>
  <c r="H9" i="2"/>
  <c r="I9" i="2"/>
  <c r="J9" i="2"/>
  <c r="F9" i="2"/>
  <c r="G13" i="2"/>
  <c r="H13" i="2"/>
  <c r="I13" i="2"/>
  <c r="J13" i="2"/>
  <c r="F13" i="2"/>
  <c r="G16" i="2"/>
  <c r="H16" i="2"/>
  <c r="I16" i="2"/>
  <c r="J16" i="2"/>
  <c r="F16" i="2"/>
  <c r="J15" i="1" l="1"/>
  <c r="I15" i="1"/>
  <c r="H15" i="1"/>
  <c r="G15" i="1"/>
  <c r="J21" i="1"/>
  <c r="I21" i="1"/>
  <c r="H21" i="1"/>
  <c r="G21" i="1"/>
  <c r="J9" i="1" l="1"/>
  <c r="I9" i="1"/>
  <c r="H9" i="1"/>
  <c r="G9" i="1"/>
</calcChain>
</file>

<file path=xl/sharedStrings.xml><?xml version="1.0" encoding="utf-8"?>
<sst xmlns="http://schemas.openxmlformats.org/spreadsheetml/2006/main" count="186" uniqueCount="76">
  <si>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</si>
  <si>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</si>
  <si>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</si>
  <si>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</si>
  <si>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</si>
  <si>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</si>
  <si>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</si>
  <si>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</si>
  <si>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</si>
  <si>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</si>
  <si>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</si>
  <si>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</si>
  <si>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</si>
  <si>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</si>
  <si>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</si>
  <si>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</si>
  <si>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</si>
  <si>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</si>
  <si>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</si>
  <si>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</si>
  <si>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</si>
  <si>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</si>
  <si>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</si>
  <si>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</si>
  <si>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</si>
  <si>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</si>
  <si>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</si>
  <si>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</si>
  <si>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</si>
  <si>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</si>
  <si>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</si>
  <si>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</si>
  <si>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</si>
  <si>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</si>
  <si>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</si>
  <si>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</si>
  <si>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</si>
  <si>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</si>
  <si>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</si>
  <si>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</si>
  <si>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</si>
  <si>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Кондитерское изделие</t>
  </si>
  <si>
    <t>№71-2015г.</t>
  </si>
  <si>
    <t>Фрукт</t>
  </si>
  <si>
    <t>№338-2015г.</t>
  </si>
  <si>
    <t>Апельсин свежий (порционно)</t>
  </si>
  <si>
    <t>№111-2015г.</t>
  </si>
  <si>
    <t>Суп с макаронными изделиями с цыплёнком и зеленью</t>
  </si>
  <si>
    <t>Биточки рыбные "по-домашнему" из минтая</t>
  </si>
  <si>
    <t>ТТК №22</t>
  </si>
  <si>
    <t>Пюре картофельное</t>
  </si>
  <si>
    <t>№312-2015г.</t>
  </si>
  <si>
    <t>Напиток (сладкое блюдо)</t>
  </si>
  <si>
    <t>№342-2015г.</t>
  </si>
  <si>
    <t>№382-2015г.</t>
  </si>
  <si>
    <t>Какао с молоком</t>
  </si>
  <si>
    <t>Печенье "Курабье"</t>
  </si>
  <si>
    <t>250/10/2</t>
  </si>
  <si>
    <t>Батон пшеничный</t>
  </si>
  <si>
    <t>Овощи натуральные свежие (помидоры)</t>
  </si>
  <si>
    <t>40/40</t>
  </si>
  <si>
    <t>№260-2015г.</t>
  </si>
  <si>
    <t>Гуляш из свинины</t>
  </si>
  <si>
    <t>№309-2015г.</t>
  </si>
  <si>
    <t>Макароны отварные</t>
  </si>
  <si>
    <t>ТТК №6</t>
  </si>
  <si>
    <t>Булочка "Рулетик с маком"</t>
  </si>
  <si>
    <t>Суп с макаронными изделиями</t>
  </si>
  <si>
    <t>Компот из свежих груш</t>
  </si>
  <si>
    <t>28</t>
  </si>
  <si>
    <t>№204-2015г.</t>
  </si>
  <si>
    <t>Макароны отварные с сыром</t>
  </si>
  <si>
    <t>100/5/18</t>
  </si>
  <si>
    <t>№1-2015г.</t>
  </si>
  <si>
    <t>Бутерброд с маслом сливочным</t>
  </si>
  <si>
    <t>3,5/21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</si>
</sst>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2" fillId="0" borderId="3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vertical="center" wrapText="1"/>
    </xf>
    <xf numFmtId="4" fontId="1" fillId="0" borderId="37" xfId="0" applyNumberFormat="1" applyFont="1" applyBorder="1" applyAlignment="1">
      <alignment horizontal="right" vertical="center" wrapText="1"/>
    </xf>
    <xf numFmtId="4" fontId="1" fillId="0" borderId="38" xfId="0" applyNumberFormat="1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right" vertical="center" wrapText="1"/>
    </xf>
    <xf numFmtId="2" fontId="1" fillId="0" borderId="41" xfId="0" applyNumberFormat="1" applyFont="1" applyBorder="1" applyAlignment="1">
      <alignment horizontal="right" vertical="center" wrapText="1"/>
    </xf>
    <xf numFmtId="2" fontId="1" fillId="0" borderId="41" xfId="0" applyNumberFormat="1" applyFont="1" applyBorder="1" applyAlignment="1">
      <alignment vertical="center" wrapText="1"/>
    </xf>
    <xf numFmtId="2" fontId="1" fillId="0" borderId="42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7" workbookViewId="0">
      <selection activeCell="B16" sqref="B16:J20"/>
    </sheetView>
  </sheetViews>
  <sheetFormatPr defaultRowHeight="15" x14ac:dyDescent="0.25"/>
  <cols>
    <col min="1" max="1" width="24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74" t="s">
        <v>22</v>
      </c>
      <c r="C1" s="75"/>
      <c r="D1" s="1" t="s">
        <v>1</v>
      </c>
      <c r="E1" s="2"/>
      <c r="F1" s="1" t="s">
        <v>2</v>
      </c>
      <c r="G1" s="76">
        <v>44496</v>
      </c>
      <c r="H1" s="77"/>
      <c r="I1" s="77"/>
      <c r="J1" s="77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15.75" thickTop="1" x14ac:dyDescent="0.25">
      <c r="A3" s="65" t="s">
        <v>27</v>
      </c>
      <c r="B3" s="18" t="s">
        <v>31</v>
      </c>
      <c r="C3" s="19" t="s">
        <v>42</v>
      </c>
      <c r="D3" s="19" t="s">
        <v>59</v>
      </c>
      <c r="E3" s="20">
        <v>25</v>
      </c>
      <c r="F3" s="20">
        <v>6.66</v>
      </c>
      <c r="G3" s="21">
        <f>11/50*25</f>
        <v>5.5</v>
      </c>
      <c r="H3" s="21">
        <f>0.55/50*25</f>
        <v>0.27500000000000002</v>
      </c>
      <c r="I3" s="21">
        <f>0.1/50*25</f>
        <v>0.05</v>
      </c>
      <c r="J3" s="22">
        <f>1.9/50*25</f>
        <v>0.95</v>
      </c>
    </row>
    <row r="4" spans="1:12" x14ac:dyDescent="0.25">
      <c r="A4" s="66"/>
      <c r="B4" s="12" t="s">
        <v>13</v>
      </c>
      <c r="C4" s="10" t="s">
        <v>61</v>
      </c>
      <c r="D4" s="10" t="s">
        <v>62</v>
      </c>
      <c r="E4" s="23" t="s">
        <v>60</v>
      </c>
      <c r="F4" s="11">
        <v>33.700000000000003</v>
      </c>
      <c r="G4" s="11">
        <f>309*0.8</f>
        <v>247.20000000000002</v>
      </c>
      <c r="H4" s="11">
        <f>10.64*0.8</f>
        <v>8.5120000000000005</v>
      </c>
      <c r="I4" s="11">
        <f>28.19*0.8</f>
        <v>22.552000000000003</v>
      </c>
      <c r="J4" s="13">
        <f>2.89*0.8</f>
        <v>2.3120000000000003</v>
      </c>
      <c r="K4"/>
    </row>
    <row r="5" spans="1:12" s="63" customFormat="1" x14ac:dyDescent="0.25">
      <c r="A5" s="66"/>
      <c r="B5" s="12" t="s">
        <v>17</v>
      </c>
      <c r="C5" s="59" t="s">
        <v>63</v>
      </c>
      <c r="D5" s="61" t="s">
        <v>64</v>
      </c>
      <c r="E5" s="23">
        <v>100</v>
      </c>
      <c r="F5" s="11">
        <v>8.31</v>
      </c>
      <c r="G5" s="38">
        <f>1123*0.1</f>
        <v>112.30000000000001</v>
      </c>
      <c r="H5" s="38">
        <f>36.78*0.1</f>
        <v>3.6780000000000004</v>
      </c>
      <c r="I5" s="38">
        <f>30.1*0.1</f>
        <v>3.0100000000000002</v>
      </c>
      <c r="J5" s="39">
        <f>176.3*0.1</f>
        <v>17.630000000000003</v>
      </c>
      <c r="K5"/>
    </row>
    <row r="6" spans="1:12" s="63" customFormat="1" x14ac:dyDescent="0.25">
      <c r="A6" s="66"/>
      <c r="B6" s="12" t="s">
        <v>18</v>
      </c>
      <c r="C6" s="59" t="s">
        <v>54</v>
      </c>
      <c r="D6" s="10" t="s">
        <v>55</v>
      </c>
      <c r="E6" s="23">
        <v>200</v>
      </c>
      <c r="F6" s="11">
        <v>13.05</v>
      </c>
      <c r="G6" s="11">
        <v>136</v>
      </c>
      <c r="H6" s="11">
        <v>3.64</v>
      </c>
      <c r="I6" s="11">
        <v>3.35</v>
      </c>
      <c r="J6" s="13">
        <v>22.82</v>
      </c>
      <c r="K6"/>
    </row>
    <row r="7" spans="1:12" x14ac:dyDescent="0.25">
      <c r="A7" s="66"/>
      <c r="B7" s="12" t="s">
        <v>21</v>
      </c>
      <c r="C7" s="10" t="s">
        <v>65</v>
      </c>
      <c r="D7" s="10" t="s">
        <v>66</v>
      </c>
      <c r="E7" s="23">
        <v>50</v>
      </c>
      <c r="F7" s="11">
        <v>6.82</v>
      </c>
      <c r="G7" s="40">
        <f>397.2*0.5</f>
        <v>198.6</v>
      </c>
      <c r="H7" s="40">
        <f>8.2*0.5</f>
        <v>4.0999999999999996</v>
      </c>
      <c r="I7" s="40">
        <f>15.4*0.5</f>
        <v>7.7</v>
      </c>
      <c r="J7" s="40">
        <f>56.4*0.5</f>
        <v>28.2</v>
      </c>
      <c r="K7"/>
    </row>
    <row r="8" spans="1:12" ht="15.75" thickBot="1" x14ac:dyDescent="0.3">
      <c r="A8" s="67"/>
      <c r="B8" s="14" t="s">
        <v>14</v>
      </c>
      <c r="C8" s="15" t="s">
        <v>32</v>
      </c>
      <c r="D8" s="15" t="s">
        <v>33</v>
      </c>
      <c r="E8" s="24">
        <v>23.5</v>
      </c>
      <c r="F8" s="25">
        <v>0.96</v>
      </c>
      <c r="G8" s="25">
        <f>229.7*0.235</f>
        <v>53.979499999999994</v>
      </c>
      <c r="H8" s="16">
        <f>6.7*0.235</f>
        <v>1.5745</v>
      </c>
      <c r="I8" s="16">
        <f>1.1*0.235</f>
        <v>0.25850000000000001</v>
      </c>
      <c r="J8" s="17">
        <f>48.3*0.235</f>
        <v>11.350499999999998</v>
      </c>
      <c r="K8"/>
    </row>
    <row r="9" spans="1:12" ht="16.5" thickBot="1" x14ac:dyDescent="0.3">
      <c r="A9" s="70" t="s">
        <v>15</v>
      </c>
      <c r="B9" s="81"/>
      <c r="C9" s="81"/>
      <c r="D9" s="81"/>
      <c r="E9" s="82"/>
      <c r="F9" s="26">
        <f>SUM(F3:F8)</f>
        <v>69.499999999999986</v>
      </c>
      <c r="G9" s="26">
        <f t="shared" ref="G9:J9" si="0">SUM(G3:G8)</f>
        <v>753.57950000000005</v>
      </c>
      <c r="H9" s="26">
        <f t="shared" si="0"/>
        <v>21.779499999999999</v>
      </c>
      <c r="I9" s="26">
        <f t="shared" si="0"/>
        <v>36.920500000000004</v>
      </c>
      <c r="J9" s="26">
        <f t="shared" si="0"/>
        <v>83.262500000000003</v>
      </c>
    </row>
    <row r="10" spans="1:12" x14ac:dyDescent="0.25">
      <c r="A10" s="68" t="s">
        <v>28</v>
      </c>
      <c r="B10" s="27" t="s">
        <v>16</v>
      </c>
      <c r="C10" s="28" t="s">
        <v>46</v>
      </c>
      <c r="D10" s="28" t="s">
        <v>67</v>
      </c>
      <c r="E10" s="20">
        <v>250</v>
      </c>
      <c r="F10" s="21">
        <v>5</v>
      </c>
      <c r="G10" s="21">
        <f>468*0.25+211*0.1</f>
        <v>138.1</v>
      </c>
      <c r="H10" s="21">
        <f>9.54*0.25+21.1*0.1</f>
        <v>4.4950000000000001</v>
      </c>
      <c r="I10" s="21">
        <f>20.31*0.25+13.6*0.1</f>
        <v>6.4375</v>
      </c>
      <c r="J10" s="22">
        <f>51.98*0.25+0</f>
        <v>12.994999999999999</v>
      </c>
      <c r="K10"/>
    </row>
    <row r="11" spans="1:12" x14ac:dyDescent="0.25">
      <c r="A11" s="69"/>
      <c r="B11" s="12" t="s">
        <v>13</v>
      </c>
      <c r="C11" s="59" t="s">
        <v>49</v>
      </c>
      <c r="D11" s="59" t="s">
        <v>48</v>
      </c>
      <c r="E11" s="23">
        <v>55</v>
      </c>
      <c r="F11" s="11">
        <v>21.65</v>
      </c>
      <c r="G11" s="40">
        <f>132.2/75*55</f>
        <v>96.946666666666658</v>
      </c>
      <c r="H11" s="40">
        <f>9.5/75*55</f>
        <v>6.9666666666666677</v>
      </c>
      <c r="I11" s="40">
        <f>5.6/75*55</f>
        <v>4.1066666666666665</v>
      </c>
      <c r="J11" s="45">
        <f>10.9/75*55</f>
        <v>7.9933333333333341</v>
      </c>
      <c r="K11"/>
    </row>
    <row r="12" spans="1:12" x14ac:dyDescent="0.25">
      <c r="A12" s="69"/>
      <c r="B12" s="12" t="s">
        <v>17</v>
      </c>
      <c r="C12" s="59" t="s">
        <v>51</v>
      </c>
      <c r="D12" s="61" t="s">
        <v>50</v>
      </c>
      <c r="E12" s="23">
        <v>120</v>
      </c>
      <c r="F12" s="11">
        <v>13.78</v>
      </c>
      <c r="G12" s="38">
        <f>915*0.12</f>
        <v>109.8</v>
      </c>
      <c r="H12" s="38">
        <f>20.43*0.12</f>
        <v>2.4516</v>
      </c>
      <c r="I12" s="38">
        <f>32.01*0.12</f>
        <v>3.8411999999999997</v>
      </c>
      <c r="J12" s="39">
        <f>136.26*0.12</f>
        <v>16.351199999999999</v>
      </c>
      <c r="K12"/>
    </row>
    <row r="13" spans="1:12" x14ac:dyDescent="0.25">
      <c r="A13" s="69"/>
      <c r="B13" s="12" t="s">
        <v>18</v>
      </c>
      <c r="C13" s="10" t="s">
        <v>19</v>
      </c>
      <c r="D13" s="10" t="s">
        <v>20</v>
      </c>
      <c r="E13" s="23" t="s">
        <v>34</v>
      </c>
      <c r="F13" s="11">
        <v>2.74</v>
      </c>
      <c r="G13" s="11">
        <v>60</v>
      </c>
      <c r="H13" s="11">
        <v>7.0000000000000007E-2</v>
      </c>
      <c r="I13" s="11">
        <v>0.02</v>
      </c>
      <c r="J13" s="13">
        <v>15</v>
      </c>
      <c r="K13"/>
    </row>
    <row r="14" spans="1:12" ht="15.75" thickBot="1" x14ac:dyDescent="0.3">
      <c r="A14" s="69"/>
      <c r="B14" s="14" t="s">
        <v>14</v>
      </c>
      <c r="C14" s="15" t="s">
        <v>32</v>
      </c>
      <c r="D14" s="15" t="s">
        <v>33</v>
      </c>
      <c r="E14" s="24">
        <v>44.5</v>
      </c>
      <c r="F14" s="25">
        <v>1.83</v>
      </c>
      <c r="G14" s="25">
        <f>229.7*0.445</f>
        <v>102.2165</v>
      </c>
      <c r="H14" s="16">
        <f>6.7*0.445</f>
        <v>2.9815</v>
      </c>
      <c r="I14" s="16">
        <f>1.1*0.445</f>
        <v>0.48950000000000005</v>
      </c>
      <c r="J14" s="17">
        <f>48.3*0.445</f>
        <v>21.493499999999997</v>
      </c>
    </row>
    <row r="15" spans="1:12" ht="16.5" thickBot="1" x14ac:dyDescent="0.3">
      <c r="A15" s="83" t="s">
        <v>15</v>
      </c>
      <c r="B15" s="81"/>
      <c r="C15" s="81"/>
      <c r="D15" s="81"/>
      <c r="E15" s="82"/>
      <c r="F15" s="26">
        <f>SUM(F10:F14)</f>
        <v>45</v>
      </c>
      <c r="G15" s="26">
        <f t="shared" ref="G15:J15" si="1">SUM(G10:G14)</f>
        <v>507.06316666666663</v>
      </c>
      <c r="H15" s="26">
        <f t="shared" si="1"/>
        <v>16.964766666666669</v>
      </c>
      <c r="I15" s="26">
        <f t="shared" si="1"/>
        <v>14.894866666666665</v>
      </c>
      <c r="J15" s="26">
        <f t="shared" si="1"/>
        <v>73.833033333333333</v>
      </c>
    </row>
    <row r="16" spans="1:12" s="62" customFormat="1" ht="30" x14ac:dyDescent="0.25">
      <c r="A16" s="73" t="s">
        <v>29</v>
      </c>
      <c r="B16" s="27" t="s">
        <v>16</v>
      </c>
      <c r="C16" s="28" t="s">
        <v>46</v>
      </c>
      <c r="D16" s="28" t="s">
        <v>47</v>
      </c>
      <c r="E16" s="20" t="s">
        <v>57</v>
      </c>
      <c r="F16" s="21">
        <v>13.54</v>
      </c>
      <c r="G16" s="21">
        <f>468*0.25+211*0.1</f>
        <v>138.1</v>
      </c>
      <c r="H16" s="21">
        <f>9.54*0.25+21.1*0.1</f>
        <v>4.4950000000000001</v>
      </c>
      <c r="I16" s="21">
        <f>20.31*0.25+13.6*0.1</f>
        <v>6.4375</v>
      </c>
      <c r="J16" s="22">
        <f>51.98*0.25+0</f>
        <v>12.994999999999999</v>
      </c>
    </row>
    <row r="17" spans="1:11" s="35" customFormat="1" x14ac:dyDescent="0.25">
      <c r="A17" s="66"/>
      <c r="B17" s="12" t="s">
        <v>13</v>
      </c>
      <c r="C17" s="59" t="s">
        <v>49</v>
      </c>
      <c r="D17" s="58" t="s">
        <v>48</v>
      </c>
      <c r="E17" s="23">
        <v>70</v>
      </c>
      <c r="F17" s="11">
        <v>27.55</v>
      </c>
      <c r="G17" s="40">
        <f>132.2/75*70</f>
        <v>123.38666666666666</v>
      </c>
      <c r="H17" s="40">
        <f>9.5/75*70</f>
        <v>8.8666666666666671</v>
      </c>
      <c r="I17" s="40">
        <f>5.6/75*70</f>
        <v>5.2266666666666666</v>
      </c>
      <c r="J17" s="45">
        <f>10.9/75*70</f>
        <v>10.173333333333334</v>
      </c>
      <c r="K17"/>
    </row>
    <row r="18" spans="1:11" s="63" customFormat="1" x14ac:dyDescent="0.25">
      <c r="A18" s="66"/>
      <c r="B18" s="12" t="s">
        <v>17</v>
      </c>
      <c r="C18" s="59" t="s">
        <v>51</v>
      </c>
      <c r="D18" s="61" t="s">
        <v>50</v>
      </c>
      <c r="E18" s="23">
        <v>120</v>
      </c>
      <c r="F18" s="11">
        <v>13.78</v>
      </c>
      <c r="G18" s="38">
        <f>915*0.12</f>
        <v>109.8</v>
      </c>
      <c r="H18" s="38">
        <f>20.43*0.12</f>
        <v>2.4516</v>
      </c>
      <c r="I18" s="38">
        <f>32.01*0.12</f>
        <v>3.8411999999999997</v>
      </c>
      <c r="J18" s="39">
        <f>136.26*0.12</f>
        <v>16.351199999999999</v>
      </c>
      <c r="K18"/>
    </row>
    <row r="19" spans="1:11" ht="15.75" x14ac:dyDescent="0.25">
      <c r="A19" s="66"/>
      <c r="B19" s="12" t="s">
        <v>52</v>
      </c>
      <c r="C19" s="59" t="s">
        <v>53</v>
      </c>
      <c r="D19" s="60" t="s">
        <v>68</v>
      </c>
      <c r="E19" s="23">
        <v>200</v>
      </c>
      <c r="F19" s="11">
        <v>12.92</v>
      </c>
      <c r="G19" s="11">
        <f>573*0.2</f>
        <v>114.60000000000001</v>
      </c>
      <c r="H19" s="36">
        <f>0.8*0.2</f>
        <v>0.16000000000000003</v>
      </c>
      <c r="I19" s="36">
        <f>0.6*0.2</f>
        <v>0.12</v>
      </c>
      <c r="J19" s="37">
        <f>140.4*0.2</f>
        <v>28.080000000000002</v>
      </c>
      <c r="K19"/>
    </row>
    <row r="20" spans="1:11" ht="15.75" thickBot="1" x14ac:dyDescent="0.3">
      <c r="A20" s="67"/>
      <c r="B20" s="52" t="s">
        <v>14</v>
      </c>
      <c r="C20" s="53" t="s">
        <v>40</v>
      </c>
      <c r="D20" s="53" t="s">
        <v>58</v>
      </c>
      <c r="E20" s="54">
        <v>15</v>
      </c>
      <c r="F20" s="55">
        <v>1.71</v>
      </c>
      <c r="G20" s="55">
        <f>280*0.15</f>
        <v>42</v>
      </c>
      <c r="H20" s="56">
        <f>8*0.15</f>
        <v>1.2</v>
      </c>
      <c r="I20" s="56">
        <f>3*0.15</f>
        <v>0.44999999999999996</v>
      </c>
      <c r="J20" s="57">
        <f>54*0.15</f>
        <v>8.1</v>
      </c>
      <c r="K20"/>
    </row>
    <row r="21" spans="1:11" ht="16.5" thickBot="1" x14ac:dyDescent="0.3">
      <c r="A21" s="70" t="s">
        <v>15</v>
      </c>
      <c r="B21" s="81"/>
      <c r="C21" s="81"/>
      <c r="D21" s="81"/>
      <c r="E21" s="82"/>
      <c r="F21" s="26">
        <f>SUM(F16:F20)</f>
        <v>69.5</v>
      </c>
      <c r="G21" s="26">
        <f>SUM(G16:G20)</f>
        <v>527.88666666666677</v>
      </c>
      <c r="H21" s="26">
        <f>SUM(H16:H20)</f>
        <v>17.173266666666667</v>
      </c>
      <c r="I21" s="26">
        <f>SUM(I16:I20)</f>
        <v>16.075366666666667</v>
      </c>
      <c r="J21" s="26">
        <f>SUM(J16:J20)</f>
        <v>75.699533333333321</v>
      </c>
      <c r="K21"/>
    </row>
    <row r="22" spans="1:11" s="63" customFormat="1" x14ac:dyDescent="0.25">
      <c r="A22" s="68" t="s">
        <v>30</v>
      </c>
      <c r="B22" s="27" t="s">
        <v>18</v>
      </c>
      <c r="C22" s="28" t="s">
        <v>19</v>
      </c>
      <c r="D22" s="28" t="s">
        <v>20</v>
      </c>
      <c r="E22" s="20" t="s">
        <v>34</v>
      </c>
      <c r="F22" s="21">
        <v>2.74</v>
      </c>
      <c r="G22" s="21">
        <v>60</v>
      </c>
      <c r="H22" s="21">
        <v>7.0000000000000007E-2</v>
      </c>
      <c r="I22" s="21">
        <v>0.02</v>
      </c>
      <c r="J22" s="22">
        <v>15</v>
      </c>
      <c r="K22"/>
    </row>
    <row r="23" spans="1:11" s="35" customFormat="1" x14ac:dyDescent="0.25">
      <c r="A23" s="69"/>
      <c r="B23" s="46" t="s">
        <v>41</v>
      </c>
      <c r="C23" s="47" t="s">
        <v>40</v>
      </c>
      <c r="D23" s="47" t="s">
        <v>56</v>
      </c>
      <c r="E23" s="48" t="s">
        <v>69</v>
      </c>
      <c r="F23" s="49">
        <v>5.49</v>
      </c>
      <c r="G23" s="50">
        <f>450*0.28</f>
        <v>126.00000000000001</v>
      </c>
      <c r="H23" s="50">
        <f>7.5*0.28</f>
        <v>2.1</v>
      </c>
      <c r="I23" s="50">
        <f>16*0.28</f>
        <v>4.4800000000000004</v>
      </c>
      <c r="J23" s="51">
        <f>66*0.28</f>
        <v>18.48</v>
      </c>
      <c r="K23"/>
    </row>
    <row r="24" spans="1:11" s="35" customFormat="1" ht="15.75" thickBot="1" x14ac:dyDescent="0.3">
      <c r="A24" s="69"/>
      <c r="B24" s="14" t="s">
        <v>43</v>
      </c>
      <c r="C24" s="15" t="s">
        <v>44</v>
      </c>
      <c r="D24" s="15" t="s">
        <v>45</v>
      </c>
      <c r="E24" s="24">
        <v>155</v>
      </c>
      <c r="F24" s="25">
        <v>36.770000000000003</v>
      </c>
      <c r="G24" s="25">
        <f>43*1.55</f>
        <v>66.650000000000006</v>
      </c>
      <c r="H24" s="25">
        <f>0.9*1.55</f>
        <v>1.395</v>
      </c>
      <c r="I24" s="25">
        <f>0.2*1.55</f>
        <v>0.31000000000000005</v>
      </c>
      <c r="J24" s="29">
        <f>8.1*1.55</f>
        <v>12.555</v>
      </c>
    </row>
    <row r="25" spans="1:11" ht="16.5" thickBot="1" x14ac:dyDescent="0.3">
      <c r="A25" s="70" t="s">
        <v>15</v>
      </c>
      <c r="B25" s="71"/>
      <c r="C25" s="71"/>
      <c r="D25" s="71"/>
      <c r="E25" s="72"/>
      <c r="F25" s="5">
        <f>SUM(F22:F24)</f>
        <v>45</v>
      </c>
      <c r="G25" s="5">
        <f t="shared" ref="G25:J25" si="2">SUM(G22:G24)</f>
        <v>252.65</v>
      </c>
      <c r="H25" s="5">
        <f t="shared" si="2"/>
        <v>3.5649999999999999</v>
      </c>
      <c r="I25" s="5">
        <f t="shared" si="2"/>
        <v>4.8100000000000005</v>
      </c>
      <c r="J25" s="5">
        <f t="shared" si="2"/>
        <v>46.035000000000004</v>
      </c>
      <c r="K25"/>
    </row>
    <row r="27" spans="1:11" ht="15.75" thickBot="1" x14ac:dyDescent="0.3">
      <c r="A27" s="79" t="s">
        <v>25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1" ht="15.75" x14ac:dyDescent="0.25">
      <c r="A28" s="32"/>
      <c r="B28" s="32"/>
      <c r="C28" s="78" t="s">
        <v>23</v>
      </c>
      <c r="D28" s="78"/>
      <c r="G28" s="80"/>
      <c r="H28" s="80"/>
      <c r="I28" s="80"/>
      <c r="J28" s="80"/>
    </row>
    <row r="29" spans="1:11" x14ac:dyDescent="0.25">
      <c r="A29" s="1"/>
      <c r="B29" s="1"/>
      <c r="C29" s="1"/>
      <c r="D29" s="1"/>
    </row>
    <row r="30" spans="1:11" x14ac:dyDescent="0.25">
      <c r="A30" s="64" t="s">
        <v>24</v>
      </c>
      <c r="B30" s="64"/>
    </row>
    <row r="31" spans="1:11" x14ac:dyDescent="0.25">
      <c r="A31" s="64" t="s">
        <v>26</v>
      </c>
      <c r="B31" s="64"/>
    </row>
    <row r="32" spans="1:11" x14ac:dyDescent="0.25">
      <c r="A32" s="6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B1:C1"/>
    <mergeCell ref="G1:J1"/>
    <mergeCell ref="C28:D28"/>
    <mergeCell ref="A27:J27"/>
    <mergeCell ref="G28:J28"/>
    <mergeCell ref="A9:E9"/>
    <mergeCell ref="A10:A14"/>
    <mergeCell ref="A15:E15"/>
    <mergeCell ref="A21:E21"/>
    <mergeCell ref="A30:B30"/>
    <mergeCell ref="A31:B31"/>
    <mergeCell ref="A3:A8"/>
    <mergeCell ref="A22:A24"/>
    <mergeCell ref="A25:E25"/>
    <mergeCell ref="A16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J14" sqref="J14"/>
    </sheetView>
  </sheetViews>
  <sheetFormatPr defaultRowHeight="15" x14ac:dyDescent="0.25"/>
  <cols>
    <col min="1" max="1" width="33.42578125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87" t="s">
        <v>22</v>
      </c>
      <c r="C1" s="88"/>
      <c r="D1" s="1" t="s">
        <v>1</v>
      </c>
      <c r="E1" s="41"/>
      <c r="F1" s="1" t="s">
        <v>2</v>
      </c>
      <c r="G1" s="89">
        <v>44496</v>
      </c>
      <c r="H1" s="90"/>
      <c r="I1" s="90"/>
      <c r="J1" s="90"/>
      <c r="K1" s="1"/>
      <c r="L1" s="1"/>
    </row>
    <row r="2" spans="1:12" ht="15.75" thickBot="1" x14ac:dyDescent="0.3">
      <c r="A2" s="91" t="s">
        <v>3</v>
      </c>
      <c r="B2" s="42" t="s">
        <v>4</v>
      </c>
      <c r="C2" s="43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4" t="s">
        <v>12</v>
      </c>
    </row>
    <row r="3" spans="1:12" x14ac:dyDescent="0.25">
      <c r="A3" s="66" t="s">
        <v>35</v>
      </c>
      <c r="B3" s="18" t="s">
        <v>31</v>
      </c>
      <c r="C3" s="19" t="s">
        <v>42</v>
      </c>
      <c r="D3" s="19" t="s">
        <v>59</v>
      </c>
      <c r="E3" s="20">
        <v>25</v>
      </c>
      <c r="F3" s="20">
        <v>6.66</v>
      </c>
      <c r="G3" s="21">
        <f>11/50*25</f>
        <v>5.5</v>
      </c>
      <c r="H3" s="21">
        <f>0.55/50*25</f>
        <v>0.27500000000000002</v>
      </c>
      <c r="I3" s="21">
        <f>0.1/50*25</f>
        <v>0.05</v>
      </c>
      <c r="J3" s="22">
        <f>1.9/50*25</f>
        <v>0.95</v>
      </c>
    </row>
    <row r="4" spans="1:12" x14ac:dyDescent="0.25">
      <c r="A4" s="66"/>
      <c r="B4" s="12" t="s">
        <v>13</v>
      </c>
      <c r="C4" s="10" t="s">
        <v>61</v>
      </c>
      <c r="D4" s="10" t="s">
        <v>62</v>
      </c>
      <c r="E4" s="23" t="s">
        <v>60</v>
      </c>
      <c r="F4" s="11">
        <v>33.700000000000003</v>
      </c>
      <c r="G4" s="11">
        <f>309*0.8</f>
        <v>247.20000000000002</v>
      </c>
      <c r="H4" s="11">
        <f>10.64*0.8</f>
        <v>8.5120000000000005</v>
      </c>
      <c r="I4" s="11">
        <f>28.19*0.8</f>
        <v>22.552000000000003</v>
      </c>
      <c r="J4" s="13">
        <f>2.89*0.8</f>
        <v>2.3120000000000003</v>
      </c>
    </row>
    <row r="5" spans="1:12" s="63" customFormat="1" x14ac:dyDescent="0.25">
      <c r="A5" s="66"/>
      <c r="B5" s="12" t="s">
        <v>17</v>
      </c>
      <c r="C5" s="59" t="s">
        <v>63</v>
      </c>
      <c r="D5" s="61" t="s">
        <v>64</v>
      </c>
      <c r="E5" s="23">
        <v>100</v>
      </c>
      <c r="F5" s="11">
        <v>8.31</v>
      </c>
      <c r="G5" s="38">
        <f>1123*0.1</f>
        <v>112.30000000000001</v>
      </c>
      <c r="H5" s="38">
        <f>36.78*0.1</f>
        <v>3.6780000000000004</v>
      </c>
      <c r="I5" s="38">
        <f>30.1*0.1</f>
        <v>3.0100000000000002</v>
      </c>
      <c r="J5" s="39">
        <f>176.3*0.1</f>
        <v>17.630000000000003</v>
      </c>
    </row>
    <row r="6" spans="1:12" s="62" customFormat="1" x14ac:dyDescent="0.25">
      <c r="A6" s="66"/>
      <c r="B6" s="12" t="s">
        <v>18</v>
      </c>
      <c r="C6" s="59" t="s">
        <v>54</v>
      </c>
      <c r="D6" s="10" t="s">
        <v>55</v>
      </c>
      <c r="E6" s="23">
        <v>200</v>
      </c>
      <c r="F6" s="11">
        <v>13.05</v>
      </c>
      <c r="G6" s="11">
        <v>136</v>
      </c>
      <c r="H6" s="11">
        <v>3.64</v>
      </c>
      <c r="I6" s="11">
        <v>3.35</v>
      </c>
      <c r="J6" s="13">
        <v>22.82</v>
      </c>
    </row>
    <row r="7" spans="1:12" s="35" customFormat="1" x14ac:dyDescent="0.25">
      <c r="A7" s="66"/>
      <c r="B7" s="12" t="s">
        <v>21</v>
      </c>
      <c r="C7" s="10" t="s">
        <v>65</v>
      </c>
      <c r="D7" s="10" t="s">
        <v>66</v>
      </c>
      <c r="E7" s="23">
        <v>50</v>
      </c>
      <c r="F7" s="11">
        <v>6.82</v>
      </c>
      <c r="G7" s="40">
        <f>397.2*0.5</f>
        <v>198.6</v>
      </c>
      <c r="H7" s="40">
        <f>8.2*0.5</f>
        <v>4.0999999999999996</v>
      </c>
      <c r="I7" s="40">
        <f>15.4*0.5</f>
        <v>7.7</v>
      </c>
      <c r="J7" s="40">
        <f>56.4*0.5</f>
        <v>28.2</v>
      </c>
    </row>
    <row r="8" spans="1:12" ht="15.75" thickBot="1" x14ac:dyDescent="0.3">
      <c r="A8" s="67"/>
      <c r="B8" s="14" t="s">
        <v>14</v>
      </c>
      <c r="C8" s="15" t="s">
        <v>32</v>
      </c>
      <c r="D8" s="15" t="s">
        <v>33</v>
      </c>
      <c r="E8" s="24">
        <v>23.5</v>
      </c>
      <c r="F8" s="25">
        <v>0.96</v>
      </c>
      <c r="G8" s="25">
        <f>229.7*0.235</f>
        <v>53.979499999999994</v>
      </c>
      <c r="H8" s="16">
        <f>6.7*0.235</f>
        <v>1.5745</v>
      </c>
      <c r="I8" s="16">
        <f>1.1*0.235</f>
        <v>0.25850000000000001</v>
      </c>
      <c r="J8" s="17">
        <f>48.3*0.235</f>
        <v>11.350499999999998</v>
      </c>
    </row>
    <row r="9" spans="1:12" ht="16.5" thickBot="1" x14ac:dyDescent="0.3">
      <c r="A9" s="92" t="s">
        <v>15</v>
      </c>
      <c r="B9" s="81"/>
      <c r="C9" s="81"/>
      <c r="D9" s="81"/>
      <c r="E9" s="82"/>
      <c r="F9" s="26">
        <f>SUM(F3:F8)</f>
        <v>69.499999999999986</v>
      </c>
      <c r="G9" s="26">
        <f t="shared" ref="G9:J9" si="0">SUM(G3:G8)</f>
        <v>753.57950000000005</v>
      </c>
      <c r="H9" s="26">
        <f t="shared" si="0"/>
        <v>21.779499999999999</v>
      </c>
      <c r="I9" s="26">
        <f t="shared" si="0"/>
        <v>36.920500000000004</v>
      </c>
      <c r="J9" s="26">
        <f t="shared" si="0"/>
        <v>83.262500000000003</v>
      </c>
    </row>
    <row r="10" spans="1:12" s="62" customFormat="1" x14ac:dyDescent="0.25">
      <c r="A10" s="94" t="s">
        <v>36</v>
      </c>
      <c r="B10" s="27" t="s">
        <v>13</v>
      </c>
      <c r="C10" s="28" t="s">
        <v>70</v>
      </c>
      <c r="D10" s="28" t="s">
        <v>71</v>
      </c>
      <c r="E10" s="20" t="s">
        <v>72</v>
      </c>
      <c r="F10" s="21">
        <v>22.95</v>
      </c>
      <c r="G10" s="21">
        <f>137+364*0.18</f>
        <v>202.51999999999998</v>
      </c>
      <c r="H10" s="21">
        <f>3.82+23.2*0.18</f>
        <v>7.9960000000000004</v>
      </c>
      <c r="I10" s="21">
        <f>4.05+29.5*0.18</f>
        <v>9.36</v>
      </c>
      <c r="J10" s="22">
        <f>21.32</f>
        <v>21.32</v>
      </c>
    </row>
    <row r="11" spans="1:12" s="62" customFormat="1" x14ac:dyDescent="0.25">
      <c r="A11" s="97"/>
      <c r="B11" s="12" t="s">
        <v>18</v>
      </c>
      <c r="C11" s="10" t="s">
        <v>19</v>
      </c>
      <c r="D11" s="10" t="s">
        <v>20</v>
      </c>
      <c r="E11" s="23" t="s">
        <v>34</v>
      </c>
      <c r="F11" s="11">
        <v>2.74</v>
      </c>
      <c r="G11" s="11">
        <v>60</v>
      </c>
      <c r="H11" s="11">
        <v>7.0000000000000007E-2</v>
      </c>
      <c r="I11" s="11">
        <v>0.02</v>
      </c>
      <c r="J11" s="13">
        <v>15</v>
      </c>
    </row>
    <row r="12" spans="1:12" s="63" customFormat="1" ht="15.75" thickBot="1" x14ac:dyDescent="0.3">
      <c r="A12" s="95"/>
      <c r="B12" s="14" t="s">
        <v>14</v>
      </c>
      <c r="C12" s="15" t="s">
        <v>32</v>
      </c>
      <c r="D12" s="15" t="s">
        <v>33</v>
      </c>
      <c r="E12" s="24">
        <v>32</v>
      </c>
      <c r="F12" s="25">
        <v>1.31</v>
      </c>
      <c r="G12" s="25">
        <f>229.7*0.32</f>
        <v>73.504000000000005</v>
      </c>
      <c r="H12" s="16">
        <f>6.7*0.32</f>
        <v>2.1440000000000001</v>
      </c>
      <c r="I12" s="16">
        <f>1.1*0.32</f>
        <v>0.35200000000000004</v>
      </c>
      <c r="J12" s="17">
        <f>48.3*0.32</f>
        <v>15.456</v>
      </c>
    </row>
    <row r="13" spans="1:12" ht="16.5" thickBot="1" x14ac:dyDescent="0.3">
      <c r="A13" s="96" t="s">
        <v>15</v>
      </c>
      <c r="B13" s="81"/>
      <c r="C13" s="81"/>
      <c r="D13" s="81"/>
      <c r="E13" s="82"/>
      <c r="F13" s="26">
        <f>SUM(F10:F12)</f>
        <v>26.999999999999996</v>
      </c>
      <c r="G13" s="26">
        <f t="shared" ref="G13:J13" si="1">SUM(G10:G12)</f>
        <v>336.024</v>
      </c>
      <c r="H13" s="26">
        <f t="shared" si="1"/>
        <v>10.210000000000001</v>
      </c>
      <c r="I13" s="26">
        <f t="shared" si="1"/>
        <v>9.7319999999999993</v>
      </c>
      <c r="J13" s="26">
        <f t="shared" si="1"/>
        <v>51.775999999999996</v>
      </c>
    </row>
    <row r="14" spans="1:12" x14ac:dyDescent="0.25">
      <c r="A14" s="94" t="s">
        <v>38</v>
      </c>
      <c r="B14" s="18" t="s">
        <v>31</v>
      </c>
      <c r="C14" s="19" t="s">
        <v>73</v>
      </c>
      <c r="D14" s="19" t="s">
        <v>74</v>
      </c>
      <c r="E14" s="31" t="s">
        <v>75</v>
      </c>
      <c r="F14" s="20">
        <v>4.26</v>
      </c>
      <c r="G14" s="33">
        <f>660*0.035+280*0.21</f>
        <v>81.900000000000006</v>
      </c>
      <c r="H14" s="33">
        <f>0.8*0.035+8*0.21</f>
        <v>1.708</v>
      </c>
      <c r="I14" s="33">
        <f>72.5*0.035+3*0.21</f>
        <v>3.1675</v>
      </c>
      <c r="J14" s="34">
        <f>1.3*0.035+54*0.21</f>
        <v>11.3855</v>
      </c>
    </row>
    <row r="15" spans="1:12" ht="15.75" thickBot="1" x14ac:dyDescent="0.3">
      <c r="A15" s="95"/>
      <c r="B15" s="14" t="s">
        <v>18</v>
      </c>
      <c r="C15" s="15" t="s">
        <v>19</v>
      </c>
      <c r="D15" s="15" t="s">
        <v>20</v>
      </c>
      <c r="E15" s="24" t="s">
        <v>34</v>
      </c>
      <c r="F15" s="25">
        <v>2.74</v>
      </c>
      <c r="G15" s="25">
        <v>60</v>
      </c>
      <c r="H15" s="25">
        <v>7.0000000000000007E-2</v>
      </c>
      <c r="I15" s="25">
        <v>0.02</v>
      </c>
      <c r="J15" s="29">
        <v>15</v>
      </c>
    </row>
    <row r="16" spans="1:12" ht="16.5" thickBot="1" x14ac:dyDescent="0.3">
      <c r="A16" s="93" t="s">
        <v>15</v>
      </c>
      <c r="B16" s="81"/>
      <c r="C16" s="81"/>
      <c r="D16" s="81"/>
      <c r="E16" s="82"/>
      <c r="F16" s="26">
        <f>SUM(F14:F15)</f>
        <v>7</v>
      </c>
      <c r="G16" s="26">
        <f t="shared" ref="G16:J16" si="2">SUM(G14:G15)</f>
        <v>141.9</v>
      </c>
      <c r="H16" s="26">
        <f t="shared" si="2"/>
        <v>1.778</v>
      </c>
      <c r="I16" s="26">
        <f t="shared" si="2"/>
        <v>3.1875</v>
      </c>
      <c r="J16" s="26">
        <f t="shared" si="2"/>
        <v>26.3855</v>
      </c>
    </row>
    <row r="17" spans="1:10" x14ac:dyDescent="0.25">
      <c r="A17" s="68" t="s">
        <v>37</v>
      </c>
      <c r="B17" s="27" t="s">
        <v>16</v>
      </c>
      <c r="C17" s="28" t="s">
        <v>46</v>
      </c>
      <c r="D17" s="28" t="s">
        <v>67</v>
      </c>
      <c r="E17" s="20">
        <v>250</v>
      </c>
      <c r="F17" s="21">
        <v>5</v>
      </c>
      <c r="G17" s="21">
        <f>468*0.25+211*0.1</f>
        <v>138.1</v>
      </c>
      <c r="H17" s="21">
        <f>9.54*0.25+21.1*0.1</f>
        <v>4.4950000000000001</v>
      </c>
      <c r="I17" s="21">
        <f>20.31*0.25+13.6*0.1</f>
        <v>6.4375</v>
      </c>
      <c r="J17" s="22">
        <f>51.98*0.25+0</f>
        <v>12.994999999999999</v>
      </c>
    </row>
    <row r="18" spans="1:10" x14ac:dyDescent="0.25">
      <c r="A18" s="69"/>
      <c r="B18" s="12" t="s">
        <v>13</v>
      </c>
      <c r="C18" s="59" t="s">
        <v>49</v>
      </c>
      <c r="D18" s="59" t="s">
        <v>48</v>
      </c>
      <c r="E18" s="23">
        <v>55</v>
      </c>
      <c r="F18" s="11">
        <v>21.65</v>
      </c>
      <c r="G18" s="40">
        <f>132.2/75*55</f>
        <v>96.946666666666658</v>
      </c>
      <c r="H18" s="40">
        <f>9.5/75*55</f>
        <v>6.9666666666666677</v>
      </c>
      <c r="I18" s="40">
        <f>5.6/75*55</f>
        <v>4.1066666666666665</v>
      </c>
      <c r="J18" s="45">
        <f>10.9/75*55</f>
        <v>7.9933333333333341</v>
      </c>
    </row>
    <row r="19" spans="1:10" x14ac:dyDescent="0.25">
      <c r="A19" s="69"/>
      <c r="B19" s="12" t="s">
        <v>17</v>
      </c>
      <c r="C19" s="59" t="s">
        <v>51</v>
      </c>
      <c r="D19" s="61" t="s">
        <v>50</v>
      </c>
      <c r="E19" s="23">
        <v>120</v>
      </c>
      <c r="F19" s="11">
        <v>13.78</v>
      </c>
      <c r="G19" s="38">
        <f>915*0.12</f>
        <v>109.8</v>
      </c>
      <c r="H19" s="38">
        <f>20.43*0.12</f>
        <v>2.4516</v>
      </c>
      <c r="I19" s="38">
        <f>32.01*0.12</f>
        <v>3.8411999999999997</v>
      </c>
      <c r="J19" s="39">
        <f>136.26*0.12</f>
        <v>16.351199999999999</v>
      </c>
    </row>
    <row r="20" spans="1:10" x14ac:dyDescent="0.25">
      <c r="A20" s="69"/>
      <c r="B20" s="12" t="s">
        <v>18</v>
      </c>
      <c r="C20" s="10" t="s">
        <v>19</v>
      </c>
      <c r="D20" s="10" t="s">
        <v>20</v>
      </c>
      <c r="E20" s="23" t="s">
        <v>34</v>
      </c>
      <c r="F20" s="11">
        <v>2.74</v>
      </c>
      <c r="G20" s="11">
        <v>60</v>
      </c>
      <c r="H20" s="11">
        <v>7.0000000000000007E-2</v>
      </c>
      <c r="I20" s="11">
        <v>0.02</v>
      </c>
      <c r="J20" s="13">
        <v>15</v>
      </c>
    </row>
    <row r="21" spans="1:10" ht="15.75" thickBot="1" x14ac:dyDescent="0.3">
      <c r="A21" s="69"/>
      <c r="B21" s="14" t="s">
        <v>14</v>
      </c>
      <c r="C21" s="15" t="s">
        <v>32</v>
      </c>
      <c r="D21" s="15" t="s">
        <v>33</v>
      </c>
      <c r="E21" s="24">
        <v>44.5</v>
      </c>
      <c r="F21" s="25">
        <v>1.83</v>
      </c>
      <c r="G21" s="25">
        <f>229.7*0.445</f>
        <v>102.2165</v>
      </c>
      <c r="H21" s="16">
        <f>6.7*0.445</f>
        <v>2.9815</v>
      </c>
      <c r="I21" s="16">
        <f>1.1*0.445</f>
        <v>0.48950000000000005</v>
      </c>
      <c r="J21" s="17">
        <f>48.3*0.445</f>
        <v>21.493499999999997</v>
      </c>
    </row>
    <row r="22" spans="1:10" ht="16.5" thickBot="1" x14ac:dyDescent="0.3">
      <c r="A22" s="83" t="s">
        <v>15</v>
      </c>
      <c r="B22" s="85"/>
      <c r="C22" s="85"/>
      <c r="D22" s="85"/>
      <c r="E22" s="86"/>
      <c r="F22" s="30">
        <f>SUM(F17:F21)</f>
        <v>45</v>
      </c>
      <c r="G22" s="30">
        <f t="shared" ref="G22:J22" si="3">SUM(G17:G21)</f>
        <v>507.06316666666663</v>
      </c>
      <c r="H22" s="30">
        <f t="shared" si="3"/>
        <v>16.964766666666669</v>
      </c>
      <c r="I22" s="30">
        <f t="shared" si="3"/>
        <v>14.894866666666665</v>
      </c>
      <c r="J22" s="30">
        <f t="shared" si="3"/>
        <v>73.833033333333333</v>
      </c>
    </row>
    <row r="23" spans="1:10" ht="30" x14ac:dyDescent="0.25">
      <c r="A23" s="84" t="s">
        <v>39</v>
      </c>
      <c r="B23" s="27" t="s">
        <v>16</v>
      </c>
      <c r="C23" s="28" t="s">
        <v>46</v>
      </c>
      <c r="D23" s="28" t="s">
        <v>47</v>
      </c>
      <c r="E23" s="20" t="s">
        <v>57</v>
      </c>
      <c r="F23" s="21">
        <v>13.54</v>
      </c>
      <c r="G23" s="21">
        <f>468*0.25+211*0.1</f>
        <v>138.1</v>
      </c>
      <c r="H23" s="21">
        <f>9.54*0.25+21.1*0.1</f>
        <v>4.4950000000000001</v>
      </c>
      <c r="I23" s="21">
        <f>20.31*0.25+13.6*0.1</f>
        <v>6.4375</v>
      </c>
      <c r="J23" s="22">
        <f>51.98*0.25+0</f>
        <v>12.994999999999999</v>
      </c>
    </row>
    <row r="24" spans="1:10" x14ac:dyDescent="0.25">
      <c r="A24" s="84"/>
      <c r="B24" s="12" t="s">
        <v>13</v>
      </c>
      <c r="C24" s="59" t="s">
        <v>49</v>
      </c>
      <c r="D24" s="58" t="s">
        <v>48</v>
      </c>
      <c r="E24" s="23">
        <v>70</v>
      </c>
      <c r="F24" s="11">
        <v>27.55</v>
      </c>
      <c r="G24" s="40">
        <f>132.2/75*70</f>
        <v>123.38666666666666</v>
      </c>
      <c r="H24" s="40">
        <f>9.5/75*70</f>
        <v>8.8666666666666671</v>
      </c>
      <c r="I24" s="40">
        <f>5.6/75*70</f>
        <v>5.2266666666666666</v>
      </c>
      <c r="J24" s="45">
        <f>10.9/75*70</f>
        <v>10.173333333333334</v>
      </c>
    </row>
    <row r="25" spans="1:10" x14ac:dyDescent="0.25">
      <c r="A25" s="84"/>
      <c r="B25" s="12" t="s">
        <v>17</v>
      </c>
      <c r="C25" s="59" t="s">
        <v>51</v>
      </c>
      <c r="D25" s="61" t="s">
        <v>50</v>
      </c>
      <c r="E25" s="23">
        <v>120</v>
      </c>
      <c r="F25" s="11">
        <v>13.78</v>
      </c>
      <c r="G25" s="38">
        <f>915*0.12</f>
        <v>109.8</v>
      </c>
      <c r="H25" s="38">
        <f>20.43*0.12</f>
        <v>2.4516</v>
      </c>
      <c r="I25" s="38">
        <f>32.01*0.12</f>
        <v>3.8411999999999997</v>
      </c>
      <c r="J25" s="39">
        <f>136.26*0.12</f>
        <v>16.351199999999999</v>
      </c>
    </row>
    <row r="26" spans="1:10" ht="15.75" x14ac:dyDescent="0.25">
      <c r="A26" s="84"/>
      <c r="B26" s="12" t="s">
        <v>52</v>
      </c>
      <c r="C26" s="59" t="s">
        <v>53</v>
      </c>
      <c r="D26" s="60" t="s">
        <v>68</v>
      </c>
      <c r="E26" s="23">
        <v>200</v>
      </c>
      <c r="F26" s="11">
        <v>12.92</v>
      </c>
      <c r="G26" s="11">
        <f>573*0.2</f>
        <v>114.60000000000001</v>
      </c>
      <c r="H26" s="36">
        <f>0.8*0.2</f>
        <v>0.16000000000000003</v>
      </c>
      <c r="I26" s="36">
        <f>0.6*0.2</f>
        <v>0.12</v>
      </c>
      <c r="J26" s="37">
        <f>140.4*0.2</f>
        <v>28.080000000000002</v>
      </c>
    </row>
    <row r="27" spans="1:10" ht="15.75" thickBot="1" x14ac:dyDescent="0.3">
      <c r="A27" s="84"/>
      <c r="B27" s="52" t="s">
        <v>14</v>
      </c>
      <c r="C27" s="53" t="s">
        <v>40</v>
      </c>
      <c r="D27" s="53" t="s">
        <v>58</v>
      </c>
      <c r="E27" s="54">
        <v>15</v>
      </c>
      <c r="F27" s="55">
        <v>1.71</v>
      </c>
      <c r="G27" s="55">
        <f>280*0.15</f>
        <v>42</v>
      </c>
      <c r="H27" s="56">
        <f>8*0.15</f>
        <v>1.2</v>
      </c>
      <c r="I27" s="56">
        <f>3*0.15</f>
        <v>0.44999999999999996</v>
      </c>
      <c r="J27" s="57">
        <f>54*0.15</f>
        <v>8.1</v>
      </c>
    </row>
    <row r="28" spans="1:10" ht="16.5" thickBot="1" x14ac:dyDescent="0.3">
      <c r="A28" s="83" t="s">
        <v>15</v>
      </c>
      <c r="B28" s="85"/>
      <c r="C28" s="85"/>
      <c r="D28" s="85"/>
      <c r="E28" s="86"/>
      <c r="F28" s="30">
        <f>SUM(F23:F27)</f>
        <v>69.5</v>
      </c>
      <c r="G28" s="30">
        <f>SUM(G23:G27)</f>
        <v>527.88666666666677</v>
      </c>
      <c r="H28" s="30">
        <f>SUM(H23:H27)</f>
        <v>17.173266666666667</v>
      </c>
      <c r="I28" s="30">
        <f>SUM(I23:I27)</f>
        <v>16.075366666666667</v>
      </c>
      <c r="J28" s="30">
        <f>SUM(J23:J27)</f>
        <v>75.699533333333321</v>
      </c>
    </row>
    <row r="30" spans="1:10" ht="15.75" thickBot="1" x14ac:dyDescent="0.3">
      <c r="A30" s="79" t="s">
        <v>25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5.75" x14ac:dyDescent="0.25">
      <c r="A31" s="32"/>
      <c r="B31" s="32"/>
      <c r="C31" s="78" t="s">
        <v>23</v>
      </c>
      <c r="D31" s="78"/>
      <c r="G31" s="80"/>
      <c r="H31" s="80"/>
      <c r="I31" s="80"/>
      <c r="J31" s="80"/>
    </row>
    <row r="32" spans="1:10" x14ac:dyDescent="0.25">
      <c r="A32" s="1"/>
      <c r="B32" s="1"/>
      <c r="C32" s="1"/>
      <c r="D32" s="1"/>
    </row>
    <row r="33" spans="1:2" x14ac:dyDescent="0.25">
      <c r="A33" s="64" t="s">
        <v>24</v>
      </c>
      <c r="B33" s="64"/>
    </row>
    <row r="34" spans="1:2" x14ac:dyDescent="0.25">
      <c r="A34" s="64" t="s">
        <v>26</v>
      </c>
      <c r="B34" s="64"/>
    </row>
    <row r="35" spans="1:2" x14ac:dyDescent="0.25">
      <c r="A35" s="6"/>
    </row>
  </sheetData>
  <mergeCells count="17">
    <mergeCell ref="A10:A12"/>
    <mergeCell ref="A13:E13"/>
    <mergeCell ref="B1:C1"/>
    <mergeCell ref="G1:J1"/>
    <mergeCell ref="A3:A8"/>
    <mergeCell ref="A9:E9"/>
    <mergeCell ref="A33:B33"/>
    <mergeCell ref="A34:B34"/>
    <mergeCell ref="A14:A15"/>
    <mergeCell ref="A16:E16"/>
    <mergeCell ref="A23:A27"/>
    <mergeCell ref="A28:E28"/>
    <mergeCell ref="A30:J30"/>
    <mergeCell ref="C31:D31"/>
    <mergeCell ref="G31:J31"/>
    <mergeCell ref="A22:E22"/>
    <mergeCell ref="A17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27.10 1-4 кл</vt:lpstr>
      <vt:lpstr>27.10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2021-10-26T10:38:28Z</dcterms:modified>
</cp:coreProperties>
</file>