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09.11 1-4 кл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4" i="1" l="1"/>
  <c r="I24" i="1"/>
  <c r="H24" i="1"/>
  <c r="G24" i="1"/>
  <c r="J23" i="1"/>
  <c r="I23" i="1"/>
  <c r="H23" i="1"/>
  <c r="G23" i="1"/>
  <c r="J25" i="1"/>
  <c r="I25" i="1"/>
  <c r="H25" i="1"/>
  <c r="G25" i="1"/>
  <c r="J21" i="1"/>
  <c r="I21" i="1"/>
  <c r="H21" i="1"/>
  <c r="G21" i="1"/>
  <c r="F22" i="1"/>
  <c r="J20" i="1"/>
  <c r="I20" i="1"/>
  <c r="H20" i="1"/>
  <c r="G20" i="1"/>
  <c r="J15" i="1"/>
  <c r="I15" i="1"/>
  <c r="H15" i="1"/>
  <c r="G15" i="1"/>
  <c r="J16" i="1"/>
  <c r="I16" i="1"/>
  <c r="H16" i="1"/>
  <c r="G16" i="1"/>
  <c r="J13" i="1"/>
  <c r="I13" i="1"/>
  <c r="H13" i="1"/>
  <c r="G13" i="1"/>
  <c r="J10" i="1"/>
  <c r="I10" i="1"/>
  <c r="H10" i="1"/>
  <c r="G10" i="1"/>
  <c r="J9" i="1"/>
  <c r="I9" i="1"/>
  <c r="H9" i="1"/>
  <c r="G9" i="1"/>
  <c r="J7" i="1"/>
  <c r="I7" i="1"/>
  <c r="H7" i="1"/>
  <c r="G7" i="1"/>
  <c r="J6" i="1"/>
  <c r="I6" i="1"/>
  <c r="H6" i="1"/>
  <c r="G6" i="1"/>
  <c r="J5" i="1"/>
  <c r="I5" i="1"/>
  <c r="H5" i="1"/>
  <c r="G5" i="1"/>
  <c r="J4" i="1"/>
  <c r="I4" i="1"/>
  <c r="H4" i="1"/>
  <c r="G4" i="1"/>
  <c r="J3" i="1"/>
  <c r="I3" i="1"/>
  <c r="H3" i="1"/>
  <c r="G3" i="1"/>
  <c r="J18" i="1" l="1"/>
  <c r="I18" i="1"/>
  <c r="H18" i="1"/>
  <c r="G18" i="1"/>
  <c r="J17" i="1"/>
  <c r="J22" i="1" s="1"/>
  <c r="I17" i="1"/>
  <c r="I22" i="1" s="1"/>
  <c r="H17" i="1"/>
  <c r="H22" i="1" s="1"/>
  <c r="G17" i="1"/>
  <c r="G22" i="1" s="1"/>
  <c r="J11" i="1"/>
  <c r="I11" i="1"/>
  <c r="H11" i="1"/>
  <c r="G11" i="1"/>
  <c r="F8" i="1"/>
  <c r="J8" i="1"/>
  <c r="I8" i="1"/>
  <c r="H8" i="1"/>
  <c r="G8" i="1"/>
  <c r="G14" i="1" l="1"/>
  <c r="H14" i="1"/>
  <c r="I14" i="1"/>
  <c r="J14" i="1"/>
  <c r="F14" i="1"/>
  <c r="J26" i="1" l="1"/>
  <c r="F26" i="1"/>
  <c r="I26" i="1"/>
  <c r="H26" i="1"/>
  <c r="G26" i="1"/>
</calcChain>
</file>

<file path=xl/sharedStrings.xml><?xml version="1.0" encoding="utf-8"?>
<sst xmlns="http://schemas.openxmlformats.org/spreadsheetml/2006/main" count="90" uniqueCount="62">
  <si>
    <t>Школа</t>
  </si>
  <si>
    <t>Отд./корп</t>
  </si>
  <si>
    <t>День</t>
  </si>
  <si>
    <t>Прием пищи</t>
  </si>
  <si>
    <t>Раздел</t>
  </si>
  <si>
    <t>№ рец.</t>
  </si>
  <si>
    <t>Блюдо</t>
  </si>
  <si>
    <t>Выход, 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</si>
  <si>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</si>
  <si>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</si>
  <si>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</si>
  <si>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</si>
  <si>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</si>
  <si>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</si>
  <si>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Хлеб</t>
  </si>
  <si>
    <t>Итого</t>
  </si>
  <si>
    <t>Первое блюдо</t>
  </si>
  <si>
    <t>Гарнир</t>
  </si>
  <si>
    <t>Горячий напиток</t>
  </si>
  <si>
    <t>№685-2004г.</t>
  </si>
  <si>
    <t>Чай с сахаром</t>
  </si>
  <si>
    <t>Мучное изделие</t>
  </si>
  <si>
    <t>Гимназия №1</t>
  </si>
  <si>
    <t>подпись                расшифровка             </t>
  </si>
  <si>
    <t>Ответственный за питание</t>
  </si>
  <si>
    <t>Согласовано Директором МАОУ "Гимназия №1" Кравченко А.М.</t>
  </si>
  <si>
    <r>
      <t xml:space="preserve">Зав. производств. </t>
    </r>
    <r>
      <rPr>
        <sz val="11"/>
        <color theme="1"/>
        <rFont val="Times New Roman"/>
        <family val="1"/>
        <charset val="204"/>
      </rPr>
      <t>Кошакова З.С.</t>
    </r>
  </si>
  <si>
    <t>Завтрак 1-2 кл и дети-инвалиды 1 смена</t>
  </si>
  <si>
    <t xml:space="preserve">Обед дети-инвалиды 1-2 кл 1 смена </t>
  </si>
  <si>
    <t>Обед 3-4 кл., дети-инвалиды 2 смена, ГПД</t>
  </si>
  <si>
    <t>Полдник дети-инвалиды 3-4 кл 2 смена</t>
  </si>
  <si>
    <t>Закуска</t>
  </si>
  <si>
    <t>ТТК№5</t>
  </si>
  <si>
    <t>Батон "Домашний"</t>
  </si>
  <si>
    <t>200/15</t>
  </si>
  <si>
    <t>Напиток</t>
  </si>
  <si>
    <t>ПР</t>
  </si>
  <si>
    <t>Фрукт</t>
  </si>
  <si>
    <t>№338-2015г.</t>
  </si>
  <si>
    <t>250/10/2</t>
  </si>
  <si>
    <t>№268-2015г.</t>
  </si>
  <si>
    <t>Котлета из свинины</t>
  </si>
  <si>
    <t>ТТК №16</t>
  </si>
  <si>
    <t>Филе минтая запечённое</t>
  </si>
  <si>
    <t>№312-2015г.</t>
  </si>
  <si>
    <t>Пюре картофельное</t>
  </si>
  <si>
    <t>№101-2015г.</t>
  </si>
  <si>
    <t>№302-2015г.</t>
  </si>
  <si>
    <t>Каша рассыпчатая гречневая</t>
  </si>
  <si>
    <t>Яблоко свежее (порциями)</t>
  </si>
  <si>
    <t>Напиток (сладкое блюдо)</t>
  </si>
  <si>
    <t>№349-2015г.</t>
  </si>
  <si>
    <t>Компот из смеси сухофруктов</t>
  </si>
  <si>
    <t>№425-2015г.</t>
  </si>
  <si>
    <t>Булочка дорожная</t>
  </si>
  <si>
    <t>Суп картофельный с рисом с цыплёнком и зеленью</t>
  </si>
  <si>
    <t>№71-2015г.</t>
  </si>
  <si>
    <t>Овощи натуральные свежие (огурцы)</t>
  </si>
  <si>
    <t>Апельсин свежий (порциями)</t>
  </si>
  <si>
    <t>Сок фруктовый</t>
  </si>
  <si>
    <t>Пирожок печёный с повидлом</t>
  </si>
  <si>
    <t>№406-2015г.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</si>
</sst>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1" fillId="0" borderId="2" xfId="0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2" fontId="1" fillId="0" borderId="6" xfId="0" applyNumberFormat="1" applyFont="1" applyBorder="1" applyAlignment="1">
      <alignment vertical="center" wrapText="1"/>
    </xf>
    <xf numFmtId="2" fontId="1" fillId="0" borderId="6" xfId="0" applyNumberFormat="1" applyFont="1" applyBorder="1" applyAlignment="1">
      <alignment horizontal="right" vertical="center" wrapText="1"/>
    </xf>
    <xf numFmtId="0" fontId="1" fillId="0" borderId="18" xfId="0" applyFont="1" applyBorder="1" applyAlignment="1">
      <alignment vertical="center" wrapText="1"/>
    </xf>
    <xf numFmtId="2" fontId="1" fillId="0" borderId="19" xfId="0" applyNumberFormat="1" applyFont="1" applyBorder="1" applyAlignment="1">
      <alignment horizontal="right" vertical="center" wrapText="1"/>
    </xf>
    <xf numFmtId="2" fontId="1" fillId="0" borderId="19" xfId="0" applyNumberFormat="1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22" xfId="0" applyNumberFormat="1" applyFont="1" applyBorder="1" applyAlignment="1">
      <alignment vertical="center" wrapText="1"/>
    </xf>
    <xf numFmtId="0" fontId="1" fillId="0" borderId="16" xfId="0" applyFont="1" applyBorder="1" applyAlignment="1">
      <alignment horizontal="right" vertical="center" wrapText="1"/>
    </xf>
    <xf numFmtId="2" fontId="1" fillId="0" borderId="16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right" vertical="center" wrapText="1"/>
    </xf>
    <xf numFmtId="0" fontId="1" fillId="0" borderId="21" xfId="0" applyFont="1" applyBorder="1" applyAlignment="1">
      <alignment horizontal="right" vertical="center" wrapText="1"/>
    </xf>
    <xf numFmtId="2" fontId="1" fillId="0" borderId="21" xfId="0" applyNumberFormat="1" applyFont="1" applyBorder="1" applyAlignment="1">
      <alignment horizontal="right" vertical="center" wrapText="1"/>
    </xf>
    <xf numFmtId="2" fontId="2" fillId="0" borderId="12" xfId="0" applyNumberFormat="1" applyFont="1" applyBorder="1" applyAlignment="1">
      <alignment vertical="center" wrapText="1"/>
    </xf>
    <xf numFmtId="0" fontId="1" fillId="0" borderId="15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2" fontId="5" fillId="0" borderId="6" xfId="0" applyNumberFormat="1" applyFont="1" applyBorder="1" applyAlignment="1">
      <alignment horizontal="right" vertical="center" wrapText="1"/>
    </xf>
    <xf numFmtId="2" fontId="5" fillId="0" borderId="19" xfId="0" applyNumberFormat="1" applyFont="1" applyBorder="1" applyAlignment="1">
      <alignment horizontal="right" vertical="center" wrapText="1"/>
    </xf>
    <xf numFmtId="0" fontId="1" fillId="0" borderId="0" xfId="0" applyFont="1"/>
    <xf numFmtId="2" fontId="2" fillId="0" borderId="28" xfId="0" applyNumberFormat="1" applyFont="1" applyBorder="1" applyAlignment="1">
      <alignment vertical="center" wrapText="1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3" fillId="0" borderId="0" xfId="0" applyFont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5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0" fontId="2" fillId="0" borderId="10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14" fontId="4" fillId="0" borderId="7" xfId="0" applyNumberFormat="1" applyFont="1" applyBorder="1" applyAlignment="1">
      <alignment horizontal="center" vertical="center" wrapText="1"/>
    </xf>
    <xf numFmtId="14" fontId="4" fillId="0" borderId="8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right" vertical="center" wrapText="1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2" fillId="0" borderId="12" xfId="0" applyFont="1" applyBorder="1" applyAlignment="1">
      <alignment horizontal="right" vertical="center" wrapText="1"/>
    </xf>
    <xf numFmtId="0" fontId="2" fillId="0" borderId="26" xfId="0" applyFont="1" applyBorder="1" applyAlignment="1">
      <alignment horizontal="right" vertical="center" wrapText="1"/>
    </xf>
    <xf numFmtId="0" fontId="2" fillId="0" borderId="27" xfId="0" applyFont="1" applyBorder="1" applyAlignment="1">
      <alignment horizontal="right" vertical="center" wrapText="1"/>
    </xf>
    <xf numFmtId="0" fontId="2" fillId="0" borderId="28" xfId="0" applyFont="1" applyBorder="1" applyAlignment="1">
      <alignment horizontal="right" vertical="center" wrapText="1"/>
    </xf>
    <xf numFmtId="2" fontId="5" fillId="0" borderId="16" xfId="0" applyNumberFormat="1" applyFont="1" applyBorder="1" applyAlignment="1">
      <alignment horizontal="right" vertical="center" wrapText="1"/>
    </xf>
    <xf numFmtId="2" fontId="5" fillId="0" borderId="17" xfId="0" applyNumberFormat="1" applyFont="1" applyBorder="1" applyAlignment="1">
      <alignment horizontal="right" vertical="center" wrapText="1"/>
    </xf>
    <xf numFmtId="0" fontId="1" fillId="0" borderId="27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tabSelected="1" topLeftCell="A4" workbookViewId="0">
      <selection activeCell="J25" sqref="J25"/>
    </sheetView>
  </sheetViews>
  <sheetFormatPr defaultRowHeight="15" x14ac:dyDescent="0.25"/>
  <cols>
    <col min="1" max="1" width="20.140625" style="3" customWidth="1"/>
    <col min="2" max="2" width="25.5703125" style="3" customWidth="1"/>
    <col min="3" max="3" width="12.28515625" style="3" customWidth="1"/>
    <col min="4" max="4" width="48.7109375" style="3" customWidth="1"/>
    <col min="5" max="5" width="10.140625" style="3" bestFit="1" customWidth="1"/>
    <col min="6" max="6" width="9.140625" style="3"/>
    <col min="7" max="7" width="18.140625" style="3" customWidth="1"/>
    <col min="8" max="8" width="11.42578125" style="3" bestFit="1" customWidth="1"/>
    <col min="9" max="9" width="9.140625" style="3"/>
    <col min="10" max="10" width="10.85546875" style="3" customWidth="1"/>
    <col min="11" max="16384" width="9.140625" style="3"/>
  </cols>
  <sheetData>
    <row r="1" spans="1:12" ht="15.75" thickBot="1" x14ac:dyDescent="0.3">
      <c r="A1" s="1" t="s">
        <v>0</v>
      </c>
      <c r="B1" s="46" t="s">
        <v>22</v>
      </c>
      <c r="C1" s="47"/>
      <c r="D1" s="1" t="s">
        <v>1</v>
      </c>
      <c r="E1" s="2"/>
      <c r="F1" s="1" t="s">
        <v>2</v>
      </c>
      <c r="G1" s="48">
        <v>44509</v>
      </c>
      <c r="H1" s="49"/>
      <c r="I1" s="49"/>
      <c r="J1" s="49"/>
      <c r="K1" s="1"/>
      <c r="L1" s="1"/>
    </row>
    <row r="2" spans="1:12" ht="16.5" thickTop="1" thickBot="1" x14ac:dyDescent="0.3">
      <c r="A2" s="4" t="s">
        <v>3</v>
      </c>
      <c r="B2" s="8" t="s">
        <v>4</v>
      </c>
      <c r="C2" s="8" t="s">
        <v>5</v>
      </c>
      <c r="D2" s="7" t="s">
        <v>6</v>
      </c>
      <c r="E2" s="7" t="s">
        <v>7</v>
      </c>
      <c r="F2" s="7" t="s">
        <v>8</v>
      </c>
      <c r="G2" s="7" t="s">
        <v>9</v>
      </c>
      <c r="H2" s="7" t="s">
        <v>10</v>
      </c>
      <c r="I2" s="7" t="s">
        <v>11</v>
      </c>
      <c r="J2" s="9" t="s">
        <v>12</v>
      </c>
    </row>
    <row r="3" spans="1:12" s="36" customFormat="1" ht="15.75" thickTop="1" x14ac:dyDescent="0.25">
      <c r="A3" s="38" t="s">
        <v>27</v>
      </c>
      <c r="B3" s="27" t="s">
        <v>13</v>
      </c>
      <c r="C3" s="28" t="s">
        <v>42</v>
      </c>
      <c r="D3" s="28" t="s">
        <v>43</v>
      </c>
      <c r="E3" s="20">
        <v>55</v>
      </c>
      <c r="F3" s="21">
        <v>43.47</v>
      </c>
      <c r="G3" s="58">
        <f>71/50*55</f>
        <v>78.099999999999994</v>
      </c>
      <c r="H3" s="58">
        <f>8.8/50*55</f>
        <v>9.6800000000000015</v>
      </c>
      <c r="I3" s="58">
        <f>3.1/50*55</f>
        <v>3.41</v>
      </c>
      <c r="J3" s="59">
        <f>1.9/50*55</f>
        <v>2.09</v>
      </c>
      <c r="K3"/>
    </row>
    <row r="4" spans="1:12" s="34" customFormat="1" ht="14.25" customHeight="1" x14ac:dyDescent="0.25">
      <c r="A4" s="39"/>
      <c r="B4" s="13" t="s">
        <v>17</v>
      </c>
      <c r="C4" s="10" t="s">
        <v>44</v>
      </c>
      <c r="D4" s="10" t="s">
        <v>45</v>
      </c>
      <c r="E4" s="23">
        <v>140</v>
      </c>
      <c r="F4" s="12">
        <v>15.51</v>
      </c>
      <c r="G4" s="30">
        <f>915*0.14</f>
        <v>128.10000000000002</v>
      </c>
      <c r="H4" s="30">
        <f>20.43*0.14</f>
        <v>2.8602000000000003</v>
      </c>
      <c r="I4" s="30">
        <f>32.01*0.14</f>
        <v>4.4813999999999998</v>
      </c>
      <c r="J4" s="31">
        <f>136.26*0.14</f>
        <v>19.0764</v>
      </c>
      <c r="K4"/>
    </row>
    <row r="5" spans="1:12" x14ac:dyDescent="0.25">
      <c r="A5" s="39"/>
      <c r="B5" s="13" t="s">
        <v>50</v>
      </c>
      <c r="C5" s="10" t="s">
        <v>51</v>
      </c>
      <c r="D5" s="10" t="s">
        <v>52</v>
      </c>
      <c r="E5" s="23">
        <v>200</v>
      </c>
      <c r="F5" s="12">
        <v>6.24</v>
      </c>
      <c r="G5" s="12">
        <f>664*0.2</f>
        <v>132.80000000000001</v>
      </c>
      <c r="H5" s="30">
        <f>3.31*0.2</f>
        <v>0.66200000000000003</v>
      </c>
      <c r="I5" s="30">
        <f>0.45*0.2</f>
        <v>9.0000000000000011E-2</v>
      </c>
      <c r="J5" s="31">
        <f>160.07*0.2</f>
        <v>32.014000000000003</v>
      </c>
    </row>
    <row r="6" spans="1:12" x14ac:dyDescent="0.25">
      <c r="A6" s="39"/>
      <c r="B6" s="13" t="s">
        <v>21</v>
      </c>
      <c r="C6" s="10" t="s">
        <v>53</v>
      </c>
      <c r="D6" s="10" t="s">
        <v>54</v>
      </c>
      <c r="E6" s="23">
        <v>50</v>
      </c>
      <c r="F6" s="12">
        <v>3.42</v>
      </c>
      <c r="G6" s="12">
        <f>321*0.5</f>
        <v>160.5</v>
      </c>
      <c r="H6" s="11">
        <f>6.78*0.5</f>
        <v>3.39</v>
      </c>
      <c r="I6" s="11">
        <f>13.96*0.5</f>
        <v>6.98</v>
      </c>
      <c r="J6" s="15">
        <f>42.14*0.5</f>
        <v>21.07</v>
      </c>
    </row>
    <row r="7" spans="1:12" ht="15.75" thickBot="1" x14ac:dyDescent="0.3">
      <c r="A7" s="40"/>
      <c r="B7" s="16" t="s">
        <v>14</v>
      </c>
      <c r="C7" s="17" t="s">
        <v>32</v>
      </c>
      <c r="D7" s="17" t="s">
        <v>33</v>
      </c>
      <c r="E7" s="24">
        <v>21</v>
      </c>
      <c r="F7" s="25">
        <v>0.86</v>
      </c>
      <c r="G7" s="25">
        <f>229.7*0.21</f>
        <v>48.236999999999995</v>
      </c>
      <c r="H7" s="18">
        <f>6.7*0.21</f>
        <v>1.407</v>
      </c>
      <c r="I7" s="18">
        <f>1.1*0.21</f>
        <v>0.23100000000000001</v>
      </c>
      <c r="J7" s="19">
        <f>48.3*0.21</f>
        <v>10.142999999999999</v>
      </c>
    </row>
    <row r="8" spans="1:12" ht="16.5" thickBot="1" x14ac:dyDescent="0.3">
      <c r="A8" s="43" t="s">
        <v>15</v>
      </c>
      <c r="B8" s="53"/>
      <c r="C8" s="53"/>
      <c r="D8" s="53"/>
      <c r="E8" s="54"/>
      <c r="F8" s="26">
        <f>SUM(F3:F7)</f>
        <v>69.5</v>
      </c>
      <c r="G8" s="26">
        <f>SUM(G3:G7)</f>
        <v>547.73699999999997</v>
      </c>
      <c r="H8" s="26">
        <f>SUM(H3:H7)</f>
        <v>17.999200000000002</v>
      </c>
      <c r="I8" s="26">
        <f>SUM(I3:I7)</f>
        <v>15.192400000000001</v>
      </c>
      <c r="J8" s="26">
        <f>SUM(J3:J7)</f>
        <v>84.393400000000014</v>
      </c>
    </row>
    <row r="9" spans="1:12" x14ac:dyDescent="0.25">
      <c r="A9" s="41" t="s">
        <v>28</v>
      </c>
      <c r="B9" s="27" t="s">
        <v>16</v>
      </c>
      <c r="C9" s="28" t="s">
        <v>46</v>
      </c>
      <c r="D9" s="28" t="s">
        <v>55</v>
      </c>
      <c r="E9" s="20" t="s">
        <v>39</v>
      </c>
      <c r="F9" s="21">
        <v>12.32</v>
      </c>
      <c r="G9" s="21">
        <f>343*0.25+211*0.1</f>
        <v>106.85</v>
      </c>
      <c r="H9" s="21">
        <f>7.89*0.25+21.1*0.1</f>
        <v>4.0825000000000005</v>
      </c>
      <c r="I9" s="21">
        <f>10.85*0.25+13.6*0.1</f>
        <v>4.0724999999999998</v>
      </c>
      <c r="J9" s="22">
        <f>48.45*0.25+0*0.1</f>
        <v>12.112500000000001</v>
      </c>
      <c r="K9"/>
    </row>
    <row r="10" spans="1:12" x14ac:dyDescent="0.25">
      <c r="A10" s="42"/>
      <c r="B10" s="13" t="s">
        <v>13</v>
      </c>
      <c r="C10" s="10" t="s">
        <v>40</v>
      </c>
      <c r="D10" s="10" t="s">
        <v>41</v>
      </c>
      <c r="E10" s="23">
        <v>38</v>
      </c>
      <c r="F10" s="12">
        <v>17.04</v>
      </c>
      <c r="G10" s="30">
        <f>182/50*38</f>
        <v>138.32</v>
      </c>
      <c r="H10" s="30">
        <f>6.74/50*38</f>
        <v>5.1223999999999998</v>
      </c>
      <c r="I10" s="30">
        <f>13.91/50*38</f>
        <v>10.5716</v>
      </c>
      <c r="J10" s="31">
        <f>7.09/50*38</f>
        <v>5.3884000000000007</v>
      </c>
      <c r="K10"/>
    </row>
    <row r="11" spans="1:12" s="34" customFormat="1" x14ac:dyDescent="0.25">
      <c r="A11" s="42"/>
      <c r="B11" s="13" t="s">
        <v>17</v>
      </c>
      <c r="C11" s="10" t="s">
        <v>47</v>
      </c>
      <c r="D11" s="10" t="s">
        <v>48</v>
      </c>
      <c r="E11" s="23">
        <v>100</v>
      </c>
      <c r="F11" s="12">
        <v>11.42</v>
      </c>
      <c r="G11" s="30">
        <f>1625*0.1</f>
        <v>162.5</v>
      </c>
      <c r="H11" s="30">
        <f>57.32*0.1</f>
        <v>5.7320000000000002</v>
      </c>
      <c r="I11" s="30">
        <f>40.62*0.1</f>
        <v>4.0620000000000003</v>
      </c>
      <c r="J11" s="31">
        <f>257.61*0.1</f>
        <v>25.761000000000003</v>
      </c>
      <c r="K11"/>
    </row>
    <row r="12" spans="1:12" s="34" customFormat="1" x14ac:dyDescent="0.25">
      <c r="A12" s="42"/>
      <c r="B12" s="13" t="s">
        <v>18</v>
      </c>
      <c r="C12" s="10" t="s">
        <v>19</v>
      </c>
      <c r="D12" s="10" t="s">
        <v>20</v>
      </c>
      <c r="E12" s="23" t="s">
        <v>34</v>
      </c>
      <c r="F12" s="12">
        <v>2.74</v>
      </c>
      <c r="G12" s="12">
        <v>60</v>
      </c>
      <c r="H12" s="12">
        <v>7.0000000000000007E-2</v>
      </c>
      <c r="I12" s="12">
        <v>0.02</v>
      </c>
      <c r="J12" s="14">
        <v>15</v>
      </c>
    </row>
    <row r="13" spans="1:12" ht="15.75" thickBot="1" x14ac:dyDescent="0.3">
      <c r="A13" s="42"/>
      <c r="B13" s="16" t="s">
        <v>14</v>
      </c>
      <c r="C13" s="17" t="s">
        <v>32</v>
      </c>
      <c r="D13" s="17" t="s">
        <v>33</v>
      </c>
      <c r="E13" s="24">
        <v>36</v>
      </c>
      <c r="F13" s="25">
        <v>1.48</v>
      </c>
      <c r="G13" s="25">
        <f>229.7*0.36</f>
        <v>82.691999999999993</v>
      </c>
      <c r="H13" s="18">
        <f>6.7*0.36</f>
        <v>2.4119999999999999</v>
      </c>
      <c r="I13" s="18">
        <f>1.1*0.36</f>
        <v>0.39600000000000002</v>
      </c>
      <c r="J13" s="19">
        <f>48.3*0.36</f>
        <v>17.387999999999998</v>
      </c>
    </row>
    <row r="14" spans="1:12" ht="16.5" thickBot="1" x14ac:dyDescent="0.3">
      <c r="A14" s="55" t="s">
        <v>15</v>
      </c>
      <c r="B14" s="56"/>
      <c r="C14" s="56"/>
      <c r="D14" s="56"/>
      <c r="E14" s="57"/>
      <c r="F14" s="33">
        <f>SUM(F9:F13)</f>
        <v>45</v>
      </c>
      <c r="G14" s="33">
        <f t="shared" ref="G14:J14" si="0">SUM(G9:G13)</f>
        <v>550.36199999999997</v>
      </c>
      <c r="H14" s="33">
        <f t="shared" si="0"/>
        <v>17.418900000000001</v>
      </c>
      <c r="I14" s="33">
        <f t="shared" si="0"/>
        <v>19.1221</v>
      </c>
      <c r="J14" s="33">
        <f t="shared" si="0"/>
        <v>75.649900000000002</v>
      </c>
    </row>
    <row r="15" spans="1:12" s="36" customFormat="1" x14ac:dyDescent="0.25">
      <c r="A15" s="60" t="s">
        <v>29</v>
      </c>
      <c r="B15" s="27" t="s">
        <v>31</v>
      </c>
      <c r="C15" s="28" t="s">
        <v>56</v>
      </c>
      <c r="D15" s="28" t="s">
        <v>57</v>
      </c>
      <c r="E15" s="20">
        <v>10</v>
      </c>
      <c r="F15" s="21">
        <v>3.11</v>
      </c>
      <c r="G15" s="21">
        <f>6/50*10</f>
        <v>1.2</v>
      </c>
      <c r="H15" s="21">
        <f>0.35/50*10</f>
        <v>6.9999999999999993E-2</v>
      </c>
      <c r="I15" s="21">
        <f>0.05/50*10</f>
        <v>0.01</v>
      </c>
      <c r="J15" s="22">
        <f>0.95/50*10</f>
        <v>0.19</v>
      </c>
      <c r="K15"/>
    </row>
    <row r="16" spans="1:12" s="36" customFormat="1" x14ac:dyDescent="0.25">
      <c r="A16" s="39"/>
      <c r="B16" s="13" t="s">
        <v>16</v>
      </c>
      <c r="C16" s="10" t="s">
        <v>46</v>
      </c>
      <c r="D16" s="10" t="s">
        <v>55</v>
      </c>
      <c r="E16" s="23" t="s">
        <v>39</v>
      </c>
      <c r="F16" s="12">
        <v>12.32</v>
      </c>
      <c r="G16" s="12">
        <f>343*0.25+211*0.1</f>
        <v>106.85</v>
      </c>
      <c r="H16" s="12">
        <f>7.89*0.25+21.1*0.1</f>
        <v>4.0825000000000005</v>
      </c>
      <c r="I16" s="12">
        <f>10.85*0.25+13.6*0.1</f>
        <v>4.0724999999999998</v>
      </c>
      <c r="J16" s="14">
        <f>48.45*0.25+0*0.1</f>
        <v>12.112500000000001</v>
      </c>
      <c r="K16"/>
    </row>
    <row r="17" spans="1:11" s="32" customFormat="1" x14ac:dyDescent="0.25">
      <c r="A17" s="39"/>
      <c r="B17" s="13" t="s">
        <v>13</v>
      </c>
      <c r="C17" s="10" t="s">
        <v>40</v>
      </c>
      <c r="D17" s="10" t="s">
        <v>41</v>
      </c>
      <c r="E17" s="23">
        <v>60</v>
      </c>
      <c r="F17" s="12">
        <v>26.9</v>
      </c>
      <c r="G17" s="30">
        <f>182/50*60</f>
        <v>218.4</v>
      </c>
      <c r="H17" s="30">
        <f>6.74/50*60</f>
        <v>8.088000000000001</v>
      </c>
      <c r="I17" s="30">
        <f>13.91/50*60</f>
        <v>16.692</v>
      </c>
      <c r="J17" s="31">
        <f>7.09/50*60</f>
        <v>8.5080000000000009</v>
      </c>
      <c r="K17"/>
    </row>
    <row r="18" spans="1:11" s="35" customFormat="1" x14ac:dyDescent="0.25">
      <c r="A18" s="39"/>
      <c r="B18" s="13" t="s">
        <v>17</v>
      </c>
      <c r="C18" s="10" t="s">
        <v>47</v>
      </c>
      <c r="D18" s="10" t="s">
        <v>48</v>
      </c>
      <c r="E18" s="23">
        <v>100</v>
      </c>
      <c r="F18" s="12">
        <v>11.42</v>
      </c>
      <c r="G18" s="30">
        <f>1625*0.1</f>
        <v>162.5</v>
      </c>
      <c r="H18" s="30">
        <f>57.32*0.1</f>
        <v>5.7320000000000002</v>
      </c>
      <c r="I18" s="30">
        <f>40.62*0.1</f>
        <v>4.0620000000000003</v>
      </c>
      <c r="J18" s="31">
        <f>257.61*0.1</f>
        <v>25.761000000000003</v>
      </c>
      <c r="K18"/>
    </row>
    <row r="19" spans="1:11" s="35" customFormat="1" x14ac:dyDescent="0.25">
      <c r="A19" s="39"/>
      <c r="B19" s="13" t="s">
        <v>18</v>
      </c>
      <c r="C19" s="10" t="s">
        <v>19</v>
      </c>
      <c r="D19" s="10" t="s">
        <v>20</v>
      </c>
      <c r="E19" s="23" t="s">
        <v>34</v>
      </c>
      <c r="F19" s="12">
        <v>2.74</v>
      </c>
      <c r="G19" s="12">
        <v>60</v>
      </c>
      <c r="H19" s="12">
        <v>7.0000000000000007E-2</v>
      </c>
      <c r="I19" s="12">
        <v>0.02</v>
      </c>
      <c r="J19" s="14">
        <v>15</v>
      </c>
    </row>
    <row r="20" spans="1:11" s="35" customFormat="1" x14ac:dyDescent="0.25">
      <c r="A20" s="39"/>
      <c r="B20" s="13" t="s">
        <v>14</v>
      </c>
      <c r="C20" s="10" t="s">
        <v>32</v>
      </c>
      <c r="D20" s="10" t="s">
        <v>33</v>
      </c>
      <c r="E20" s="23">
        <v>41.5</v>
      </c>
      <c r="F20" s="12">
        <v>1.7</v>
      </c>
      <c r="G20" s="12">
        <f>229.7*0.415</f>
        <v>95.325499999999991</v>
      </c>
      <c r="H20" s="11">
        <f>6.7*0.415</f>
        <v>2.7805</v>
      </c>
      <c r="I20" s="11">
        <f>1.1*0.415</f>
        <v>0.45650000000000002</v>
      </c>
      <c r="J20" s="15">
        <f>48.3*0.415</f>
        <v>20.044499999999999</v>
      </c>
    </row>
    <row r="21" spans="1:11" ht="15.75" thickBot="1" x14ac:dyDescent="0.3">
      <c r="A21" s="40"/>
      <c r="B21" s="16" t="s">
        <v>37</v>
      </c>
      <c r="C21" s="17" t="s">
        <v>38</v>
      </c>
      <c r="D21" s="17" t="s">
        <v>49</v>
      </c>
      <c r="E21" s="24">
        <v>100</v>
      </c>
      <c r="F21" s="25">
        <v>11.31</v>
      </c>
      <c r="G21" s="25">
        <f>47*1</f>
        <v>47</v>
      </c>
      <c r="H21" s="18">
        <f>0.4*1</f>
        <v>0.4</v>
      </c>
      <c r="I21" s="18">
        <f>0.4*1</f>
        <v>0.4</v>
      </c>
      <c r="J21" s="19">
        <f>9.8*1</f>
        <v>9.8000000000000007</v>
      </c>
      <c r="K21"/>
    </row>
    <row r="22" spans="1:11" ht="16.5" thickBot="1" x14ac:dyDescent="0.3">
      <c r="A22" s="43" t="s">
        <v>15</v>
      </c>
      <c r="B22" s="53"/>
      <c r="C22" s="53"/>
      <c r="D22" s="53"/>
      <c r="E22" s="54"/>
      <c r="F22" s="26">
        <f>SUM(F15:F21)</f>
        <v>69.5</v>
      </c>
      <c r="G22" s="26">
        <f t="shared" ref="G22:J22" si="1">SUM(G15:G21)</f>
        <v>691.27550000000008</v>
      </c>
      <c r="H22" s="26">
        <f t="shared" si="1"/>
        <v>21.222999999999999</v>
      </c>
      <c r="I22" s="26">
        <f t="shared" si="1"/>
        <v>25.712999999999997</v>
      </c>
      <c r="J22" s="26">
        <f t="shared" si="1"/>
        <v>91.415999999999997</v>
      </c>
      <c r="K22"/>
    </row>
    <row r="23" spans="1:11" s="36" customFormat="1" x14ac:dyDescent="0.25">
      <c r="A23" s="41" t="s">
        <v>30</v>
      </c>
      <c r="B23" s="27" t="s">
        <v>35</v>
      </c>
      <c r="C23" s="28" t="s">
        <v>36</v>
      </c>
      <c r="D23" s="28" t="s">
        <v>59</v>
      </c>
      <c r="E23" s="20">
        <v>200</v>
      </c>
      <c r="F23" s="21">
        <v>14.43</v>
      </c>
      <c r="G23" s="21">
        <f>424*0.2</f>
        <v>84.800000000000011</v>
      </c>
      <c r="H23" s="58">
        <f>5*0.2</f>
        <v>1</v>
      </c>
      <c r="I23" s="58">
        <f>0</f>
        <v>0</v>
      </c>
      <c r="J23" s="59">
        <f>101*0.2</f>
        <v>20.200000000000003</v>
      </c>
    </row>
    <row r="24" spans="1:11" s="36" customFormat="1" x14ac:dyDescent="0.25">
      <c r="A24" s="42"/>
      <c r="B24" s="13" t="s">
        <v>21</v>
      </c>
      <c r="C24" s="10" t="s">
        <v>61</v>
      </c>
      <c r="D24" s="10" t="s">
        <v>60</v>
      </c>
      <c r="E24" s="23">
        <v>75</v>
      </c>
      <c r="F24" s="12">
        <v>6.28</v>
      </c>
      <c r="G24" s="12">
        <f>194</f>
        <v>194</v>
      </c>
      <c r="H24" s="11">
        <f>4.11</f>
        <v>4.1100000000000003</v>
      </c>
      <c r="I24" s="11">
        <f>1.35</f>
        <v>1.35</v>
      </c>
      <c r="J24" s="15">
        <f>41.43</f>
        <v>41.43</v>
      </c>
    </row>
    <row r="25" spans="1:11" s="36" customFormat="1" ht="15.75" thickBot="1" x14ac:dyDescent="0.3">
      <c r="A25" s="42"/>
      <c r="B25" s="16" t="s">
        <v>37</v>
      </c>
      <c r="C25" s="17" t="s">
        <v>38</v>
      </c>
      <c r="D25" s="17" t="s">
        <v>58</v>
      </c>
      <c r="E25" s="24">
        <v>100</v>
      </c>
      <c r="F25" s="25">
        <v>24.29</v>
      </c>
      <c r="G25" s="25">
        <f>47*1</f>
        <v>47</v>
      </c>
      <c r="H25" s="18">
        <f>0.4*1</f>
        <v>0.4</v>
      </c>
      <c r="I25" s="18">
        <f>0.4*1</f>
        <v>0.4</v>
      </c>
      <c r="J25" s="19">
        <f>9.8*1</f>
        <v>9.8000000000000007</v>
      </c>
      <c r="K25"/>
    </row>
    <row r="26" spans="1:11" ht="16.5" thickBot="1" x14ac:dyDescent="0.3">
      <c r="A26" s="43" t="s">
        <v>15</v>
      </c>
      <c r="B26" s="44"/>
      <c r="C26" s="44"/>
      <c r="D26" s="44"/>
      <c r="E26" s="45"/>
      <c r="F26" s="5">
        <f>SUM(F23:F25)</f>
        <v>45</v>
      </c>
      <c r="G26" s="5">
        <f>SUM(G23:G25)</f>
        <v>325.8</v>
      </c>
      <c r="H26" s="5">
        <f>SUM(H23:H25)</f>
        <v>5.5100000000000007</v>
      </c>
      <c r="I26" s="5">
        <f>SUM(I23:I25)</f>
        <v>1.75</v>
      </c>
      <c r="J26" s="5">
        <f>SUM(J23:J25)</f>
        <v>71.430000000000007</v>
      </c>
      <c r="K26"/>
    </row>
    <row r="28" spans="1:11" ht="15.75" thickBot="1" x14ac:dyDescent="0.3">
      <c r="A28" s="51" t="s">
        <v>25</v>
      </c>
      <c r="B28" s="51"/>
      <c r="C28" s="51"/>
      <c r="D28" s="51"/>
      <c r="E28" s="51"/>
      <c r="F28" s="51"/>
      <c r="G28" s="51"/>
      <c r="H28" s="51"/>
      <c r="I28" s="51"/>
      <c r="J28" s="51"/>
    </row>
    <row r="29" spans="1:11" ht="15.75" x14ac:dyDescent="0.25">
      <c r="A29" s="29"/>
      <c r="B29" s="29"/>
      <c r="C29" s="50" t="s">
        <v>23</v>
      </c>
      <c r="D29" s="50"/>
      <c r="G29" s="52"/>
      <c r="H29" s="52"/>
      <c r="I29" s="52"/>
      <c r="J29" s="52"/>
    </row>
    <row r="30" spans="1:11" x14ac:dyDescent="0.25">
      <c r="A30" s="1"/>
      <c r="B30" s="1"/>
      <c r="C30" s="1"/>
      <c r="D30" s="1"/>
    </row>
    <row r="31" spans="1:11" x14ac:dyDescent="0.25">
      <c r="A31" s="37" t="s">
        <v>24</v>
      </c>
      <c r="B31" s="37"/>
    </row>
    <row r="32" spans="1:11" x14ac:dyDescent="0.25">
      <c r="A32" s="37" t="s">
        <v>26</v>
      </c>
      <c r="B32" s="37"/>
    </row>
    <row r="33" spans="1:1" x14ac:dyDescent="0.25">
      <c r="A33" s="6"/>
    </row>
  </sheetData>
  <mergeCells count="15">
    <mergeCell ref="B1:C1"/>
    <mergeCell ref="G1:J1"/>
    <mergeCell ref="C29:D29"/>
    <mergeCell ref="A28:J28"/>
    <mergeCell ref="G29:J29"/>
    <mergeCell ref="A8:E8"/>
    <mergeCell ref="A9:A13"/>
    <mergeCell ref="A14:E14"/>
    <mergeCell ref="A22:E22"/>
    <mergeCell ref="A15:A21"/>
    <mergeCell ref="A31:B31"/>
    <mergeCell ref="A32:B32"/>
    <mergeCell ref="A3:A7"/>
    <mergeCell ref="A23:A25"/>
    <mergeCell ref="A26:E2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09.11 1-4 кл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2021-11-08T12:15:55Z</dcterms:modified>
</cp:coreProperties>
</file>