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8.11 1-4 кл" sheetId="1" r:id="rId1"/>
    <sheet name="18.1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J16" i="2"/>
  <c r="I16" i="2"/>
  <c r="H16" i="2"/>
  <c r="G16" i="2"/>
  <c r="F14" i="2"/>
  <c r="G14" i="2"/>
  <c r="H14" i="2"/>
  <c r="I14" i="2"/>
  <c r="J14" i="2"/>
  <c r="G30" i="2"/>
  <c r="H30" i="2"/>
  <c r="I30" i="2"/>
  <c r="J30" i="2"/>
  <c r="F30" i="2"/>
  <c r="G23" i="2"/>
  <c r="H23" i="2"/>
  <c r="I23" i="2"/>
  <c r="J23" i="2"/>
  <c r="F23" i="2"/>
  <c r="J29" i="2"/>
  <c r="I29" i="2"/>
  <c r="H29" i="2"/>
  <c r="G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24" i="1"/>
  <c r="I24" i="1"/>
  <c r="H24" i="1"/>
  <c r="G24" i="1"/>
  <c r="J21" i="1"/>
  <c r="I21" i="1"/>
  <c r="H21" i="1"/>
  <c r="G21" i="1"/>
  <c r="J18" i="1"/>
  <c r="I18" i="1"/>
  <c r="H18" i="1"/>
  <c r="G18" i="1"/>
  <c r="J14" i="1"/>
  <c r="I14" i="1"/>
  <c r="H14" i="1"/>
  <c r="G14" i="1"/>
  <c r="J12" i="1"/>
  <c r="I12" i="1"/>
  <c r="H12" i="1"/>
  <c r="G12" i="1"/>
  <c r="J11" i="1"/>
  <c r="I11" i="1"/>
  <c r="H11" i="1"/>
  <c r="G11" i="1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G25" i="1" l="1"/>
  <c r="H25" i="1"/>
  <c r="I25" i="1"/>
  <c r="J25" i="1"/>
  <c r="F25" i="1"/>
  <c r="J20" i="1"/>
  <c r="I20" i="1"/>
  <c r="H20" i="1"/>
  <c r="G20" i="1"/>
  <c r="J11" i="2"/>
  <c r="I11" i="2"/>
  <c r="H11" i="2"/>
  <c r="G11" i="2"/>
  <c r="J10" i="2"/>
  <c r="I10" i="2"/>
  <c r="H10" i="2"/>
  <c r="G10" i="2"/>
  <c r="J4" i="1"/>
  <c r="I4" i="1"/>
  <c r="H4" i="1"/>
  <c r="G4" i="1"/>
  <c r="J3" i="1"/>
  <c r="I3" i="1"/>
  <c r="H3" i="1"/>
  <c r="G3" i="1"/>
  <c r="J17" i="1" l="1"/>
  <c r="I17" i="1"/>
  <c r="H17" i="1"/>
  <c r="G17" i="1"/>
  <c r="J16" i="1"/>
  <c r="I16" i="1"/>
  <c r="H16" i="1"/>
  <c r="G16" i="1"/>
  <c r="F15" i="1"/>
  <c r="J10" i="1"/>
  <c r="J15" i="1" s="1"/>
  <c r="I10" i="1"/>
  <c r="I15" i="1" s="1"/>
  <c r="H10" i="1"/>
  <c r="H15" i="1" s="1"/>
  <c r="G10" i="1"/>
  <c r="G15" i="1" s="1"/>
  <c r="F9" i="1" l="1"/>
  <c r="G9" i="1"/>
  <c r="J9" i="1"/>
  <c r="I9" i="1"/>
  <c r="H9" i="1"/>
  <c r="G17" i="2" l="1"/>
  <c r="H17" i="2"/>
  <c r="I17" i="2"/>
  <c r="J17" i="2"/>
  <c r="F17" i="2"/>
  <c r="F9" i="2" l="1"/>
  <c r="J9" i="2"/>
  <c r="I9" i="2"/>
  <c r="H9" i="2"/>
  <c r="G9" i="2"/>
  <c r="F22" i="1" l="1"/>
  <c r="J22" i="1" l="1"/>
  <c r="I22" i="1"/>
  <c r="H22" i="1"/>
  <c r="G22" i="1"/>
</calcChain>
</file>

<file path=xl/sharedStrings.xml><?xml version="1.0" encoding="utf-8"?>
<sst xmlns="http://schemas.openxmlformats.org/spreadsheetml/2006/main" count="195" uniqueCount="69">
  <si>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</si>
  <si>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</si>
  <si>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</si>
  <si>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</si>
  <si>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</si>
  <si>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</si>
  <si>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</si>
  <si>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</si>
  <si>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</si>
  <si>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</si>
  <si>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</si>
  <si>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</si>
  <si>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</si>
  <si>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</si>
  <si>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</si>
  <si>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</si>
  <si>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</si>
  <si>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</si>
  <si>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</si>
  <si>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</si>
  <si>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</si>
  <si>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</si>
  <si>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</si>
  <si>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</si>
  <si>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</si>
  <si>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</si>
  <si>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</si>
  <si>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</si>
  <si>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</si>
  <si>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Закуска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</si>
  <si>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</si>
  <si>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</si>
  <si>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</si>
  <si>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</si>
  <si>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</si>
  <si>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</si>
  <si>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</si>
  <si>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</si>
  <si>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</si>
  <si>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Пюре картофельное</t>
  </si>
  <si>
    <t>№312-2015г.</t>
  </si>
  <si>
    <t>30/30</t>
  </si>
  <si>
    <t>№302-2015г.</t>
  </si>
  <si>
    <t>Каша рассыпчатая гречневая</t>
  </si>
  <si>
    <t>Напиток</t>
  </si>
  <si>
    <t>200</t>
  </si>
  <si>
    <t>№102-2015г.</t>
  </si>
  <si>
    <t>Суп картофельный с горохом с зеленью</t>
  </si>
  <si>
    <t>№260-2015г.</t>
  </si>
  <si>
    <t>Гуляш из говядины</t>
  </si>
  <si>
    <t>Обед 3-4 кл дети-инвалиды 2 смена, ГПД</t>
  </si>
  <si>
    <t>ТТК №5</t>
  </si>
  <si>
    <t xml:space="preserve">Обед 1-2 кл дети-инвалиды 1 смена </t>
  </si>
  <si>
    <t>Печенье "Курабье"</t>
  </si>
  <si>
    <t>№45-2015г.</t>
  </si>
  <si>
    <t>Салат из белокочанной капусты с морковью</t>
  </si>
  <si>
    <t>ТТК №22</t>
  </si>
  <si>
    <t>Биточки рыбные "по-домашнему"</t>
  </si>
  <si>
    <t>250/2</t>
  </si>
  <si>
    <t>№422-2015г.</t>
  </si>
  <si>
    <t>Булочка ванильная</t>
  </si>
  <si>
    <t>Молочный коктейль "Авишка" 2,5 %</t>
  </si>
  <si>
    <t>Напиток (сладкое блюдо)</t>
  </si>
  <si>
    <t>№342-2015г.</t>
  </si>
  <si>
    <t>Компот из свежих яблок</t>
  </si>
  <si>
    <t>№425-2015г.</t>
  </si>
  <si>
    <t>Булочка дорожная</t>
  </si>
  <si>
    <t>15/15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</si>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</sst>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7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B16" sqref="B16:J21"/>
    </sheetView>
  </sheetViews>
  <sheetFormatPr defaultRowHeight="15" x14ac:dyDescent="0.25"/>
  <cols>
    <col min="1" max="1" width="23.42578125" style="2" customWidth="1"/>
    <col min="2" max="2" width="24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8" t="s">
        <v>22</v>
      </c>
      <c r="C1" s="69"/>
      <c r="D1" s="1" t="s">
        <v>1</v>
      </c>
      <c r="E1" s="35"/>
      <c r="F1" s="1" t="s">
        <v>2</v>
      </c>
      <c r="G1" s="70">
        <v>44518</v>
      </c>
      <c r="H1" s="71"/>
      <c r="I1" s="71"/>
      <c r="J1" s="72"/>
      <c r="K1" s="1"/>
      <c r="L1" s="1"/>
    </row>
    <row r="2" spans="1:12" ht="15.75" thickBot="1" x14ac:dyDescent="0.3">
      <c r="A2" s="56" t="s">
        <v>3</v>
      </c>
      <c r="B2" s="4" t="s">
        <v>4</v>
      </c>
      <c r="C2" s="57" t="s">
        <v>5</v>
      </c>
      <c r="D2" s="56" t="s">
        <v>6</v>
      </c>
      <c r="E2" s="56" t="s">
        <v>7</v>
      </c>
      <c r="F2" s="56" t="s">
        <v>8</v>
      </c>
      <c r="G2" s="56" t="s">
        <v>9</v>
      </c>
      <c r="H2" s="56" t="s">
        <v>10</v>
      </c>
      <c r="I2" s="56" t="s">
        <v>11</v>
      </c>
      <c r="J2" s="56" t="s">
        <v>12</v>
      </c>
    </row>
    <row r="3" spans="1:12" s="49" customFormat="1" x14ac:dyDescent="0.25">
      <c r="A3" s="60" t="s">
        <v>27</v>
      </c>
      <c r="B3" s="13" t="s">
        <v>29</v>
      </c>
      <c r="C3" s="14" t="s">
        <v>54</v>
      </c>
      <c r="D3" s="23" t="s">
        <v>55</v>
      </c>
      <c r="E3" s="15">
        <v>50</v>
      </c>
      <c r="F3" s="15">
        <v>4.17</v>
      </c>
      <c r="G3" s="28">
        <f>604*0.05</f>
        <v>30.200000000000003</v>
      </c>
      <c r="H3" s="28">
        <f>13.12*0.05</f>
        <v>0.65600000000000003</v>
      </c>
      <c r="I3" s="28">
        <f>32.49*0.05</f>
        <v>1.6245000000000003</v>
      </c>
      <c r="J3" s="29">
        <f>64.66*0.05</f>
        <v>3.2330000000000001</v>
      </c>
    </row>
    <row r="4" spans="1:12" s="50" customFormat="1" x14ac:dyDescent="0.25">
      <c r="A4" s="60"/>
      <c r="B4" s="7" t="s">
        <v>13</v>
      </c>
      <c r="C4" s="47" t="s">
        <v>56</v>
      </c>
      <c r="D4" s="46" t="s">
        <v>57</v>
      </c>
      <c r="E4" s="18">
        <v>75</v>
      </c>
      <c r="F4" s="6">
        <v>37.619999999999997</v>
      </c>
      <c r="G4" s="33">
        <f>132.2</f>
        <v>132.19999999999999</v>
      </c>
      <c r="H4" s="33">
        <f>9.5</f>
        <v>9.5</v>
      </c>
      <c r="I4" s="33">
        <f>5.6</f>
        <v>5.6</v>
      </c>
      <c r="J4" s="33">
        <f>10.9</f>
        <v>10.9</v>
      </c>
      <c r="K4"/>
    </row>
    <row r="5" spans="1:12" s="50" customFormat="1" x14ac:dyDescent="0.25">
      <c r="A5" s="60"/>
      <c r="B5" s="7" t="s">
        <v>17</v>
      </c>
      <c r="C5" s="47" t="s">
        <v>40</v>
      </c>
      <c r="D5" s="48" t="s">
        <v>39</v>
      </c>
      <c r="E5" s="18">
        <v>140</v>
      </c>
      <c r="F5" s="6">
        <v>15.71</v>
      </c>
      <c r="G5" s="31">
        <f>915*0.14</f>
        <v>128.10000000000002</v>
      </c>
      <c r="H5" s="31">
        <f>20.43*0.14</f>
        <v>2.8602000000000003</v>
      </c>
      <c r="I5" s="31">
        <f>32.01*0.14</f>
        <v>4.4813999999999998</v>
      </c>
      <c r="J5" s="32">
        <f>136.26*0.14</f>
        <v>19.0764</v>
      </c>
      <c r="K5"/>
    </row>
    <row r="6" spans="1:12" s="51" customFormat="1" ht="15.75" customHeight="1" x14ac:dyDescent="0.25">
      <c r="A6" s="60"/>
      <c r="B6" s="7" t="s">
        <v>62</v>
      </c>
      <c r="C6" s="47" t="s">
        <v>63</v>
      </c>
      <c r="D6" s="5" t="s">
        <v>64</v>
      </c>
      <c r="E6" s="18">
        <v>200</v>
      </c>
      <c r="F6" s="6">
        <v>7.24</v>
      </c>
      <c r="G6" s="6">
        <f>573*0.2</f>
        <v>114.60000000000001</v>
      </c>
      <c r="H6" s="6">
        <f>0.8*0.2</f>
        <v>0.16000000000000003</v>
      </c>
      <c r="I6" s="6">
        <f>0.8*0.2</f>
        <v>0.16000000000000003</v>
      </c>
      <c r="J6" s="8">
        <f>139.4*0.2</f>
        <v>27.880000000000003</v>
      </c>
    </row>
    <row r="7" spans="1:12" s="55" customFormat="1" x14ac:dyDescent="0.25">
      <c r="A7" s="60"/>
      <c r="B7" s="7" t="s">
        <v>21</v>
      </c>
      <c r="C7" s="5" t="s">
        <v>65</v>
      </c>
      <c r="D7" s="5" t="s">
        <v>66</v>
      </c>
      <c r="E7" s="18">
        <v>50</v>
      </c>
      <c r="F7" s="6">
        <v>3.82</v>
      </c>
      <c r="G7" s="33">
        <f>321*0.5</f>
        <v>160.5</v>
      </c>
      <c r="H7" s="33">
        <f>6.78*0.5</f>
        <v>3.39</v>
      </c>
      <c r="I7" s="33">
        <f>13.96*0.5</f>
        <v>6.98</v>
      </c>
      <c r="J7" s="39">
        <f>42.14*0.5</f>
        <v>21.07</v>
      </c>
      <c r="K7"/>
    </row>
    <row r="8" spans="1:12" ht="15.75" thickBot="1" x14ac:dyDescent="0.3">
      <c r="A8" s="61"/>
      <c r="B8" s="9" t="s">
        <v>14</v>
      </c>
      <c r="C8" s="10" t="s">
        <v>51</v>
      </c>
      <c r="D8" s="10" t="s">
        <v>30</v>
      </c>
      <c r="E8" s="19">
        <v>23</v>
      </c>
      <c r="F8" s="20">
        <v>0.94</v>
      </c>
      <c r="G8" s="20">
        <f>229.7*0.23</f>
        <v>52.831000000000003</v>
      </c>
      <c r="H8" s="11">
        <f>6.7*0.23</f>
        <v>1.5410000000000001</v>
      </c>
      <c r="I8" s="11">
        <f>1.1*0.23</f>
        <v>0.25300000000000006</v>
      </c>
      <c r="J8" s="12">
        <f>48.3*0.23</f>
        <v>11.109</v>
      </c>
      <c r="K8"/>
    </row>
    <row r="9" spans="1:12" ht="16.5" thickBot="1" x14ac:dyDescent="0.3">
      <c r="A9" s="64" t="s">
        <v>15</v>
      </c>
      <c r="B9" s="76"/>
      <c r="C9" s="76"/>
      <c r="D9" s="76"/>
      <c r="E9" s="77"/>
      <c r="F9" s="21">
        <f>SUM(F3:F8)</f>
        <v>69.499999999999986</v>
      </c>
      <c r="G9" s="21">
        <f t="shared" ref="G9:J9" si="0">SUM(G3:G8)</f>
        <v>618.43100000000004</v>
      </c>
      <c r="H9" s="21">
        <f t="shared" si="0"/>
        <v>18.107200000000002</v>
      </c>
      <c r="I9" s="21">
        <f t="shared" si="0"/>
        <v>19.0989</v>
      </c>
      <c r="J9" s="21">
        <f t="shared" si="0"/>
        <v>93.2684</v>
      </c>
    </row>
    <row r="10" spans="1:12" s="49" customFormat="1" x14ac:dyDescent="0.25">
      <c r="A10" s="62" t="s">
        <v>52</v>
      </c>
      <c r="B10" s="22" t="s">
        <v>16</v>
      </c>
      <c r="C10" s="23" t="s">
        <v>46</v>
      </c>
      <c r="D10" s="23" t="s">
        <v>47</v>
      </c>
      <c r="E10" s="15" t="s">
        <v>58</v>
      </c>
      <c r="F10" s="16">
        <v>8.52</v>
      </c>
      <c r="G10" s="16">
        <f>593*0.25</f>
        <v>148.25</v>
      </c>
      <c r="H10" s="16">
        <f>21.96*0.25</f>
        <v>5.49</v>
      </c>
      <c r="I10" s="16">
        <f>21.08*0.25</f>
        <v>5.27</v>
      </c>
      <c r="J10" s="17">
        <f>66.14*0.25</f>
        <v>16.535</v>
      </c>
    </row>
    <row r="11" spans="1:12" s="49" customFormat="1" x14ac:dyDescent="0.25">
      <c r="A11" s="63"/>
      <c r="B11" s="7" t="s">
        <v>13</v>
      </c>
      <c r="C11" s="5" t="s">
        <v>48</v>
      </c>
      <c r="D11" s="46" t="s">
        <v>49</v>
      </c>
      <c r="E11" s="18" t="s">
        <v>67</v>
      </c>
      <c r="F11" s="6">
        <v>20.88</v>
      </c>
      <c r="G11" s="33">
        <f>221*0.3</f>
        <v>66.3</v>
      </c>
      <c r="H11" s="33">
        <f>14.55*0.3</f>
        <v>4.3650000000000002</v>
      </c>
      <c r="I11" s="33">
        <f>16.79*0.3</f>
        <v>5.0369999999999999</v>
      </c>
      <c r="J11" s="39">
        <f>2.89*0.3</f>
        <v>0.86699999999999999</v>
      </c>
      <c r="K11"/>
    </row>
    <row r="12" spans="1:12" s="50" customFormat="1" x14ac:dyDescent="0.25">
      <c r="A12" s="63"/>
      <c r="B12" s="7" t="s">
        <v>17</v>
      </c>
      <c r="C12" s="5" t="s">
        <v>42</v>
      </c>
      <c r="D12" s="5" t="s">
        <v>43</v>
      </c>
      <c r="E12" s="18">
        <v>100</v>
      </c>
      <c r="F12" s="6">
        <v>11.42</v>
      </c>
      <c r="G12" s="31">
        <f>1625*0.1</f>
        <v>162.5</v>
      </c>
      <c r="H12" s="31">
        <f>57.32*0.1</f>
        <v>5.7320000000000002</v>
      </c>
      <c r="I12" s="31">
        <f>40.62*0.1</f>
        <v>4.0620000000000003</v>
      </c>
      <c r="J12" s="32">
        <f>257.61*0.1</f>
        <v>25.761000000000003</v>
      </c>
    </row>
    <row r="13" spans="1:12" x14ac:dyDescent="0.25">
      <c r="A13" s="63"/>
      <c r="B13" s="7" t="s">
        <v>18</v>
      </c>
      <c r="C13" s="5" t="s">
        <v>19</v>
      </c>
      <c r="D13" s="5" t="s">
        <v>20</v>
      </c>
      <c r="E13" s="18" t="s">
        <v>31</v>
      </c>
      <c r="F13" s="6">
        <v>2.63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3"/>
      <c r="B14" s="9" t="s">
        <v>14</v>
      </c>
      <c r="C14" s="10" t="s">
        <v>51</v>
      </c>
      <c r="D14" s="10" t="s">
        <v>30</v>
      </c>
      <c r="E14" s="19">
        <v>38</v>
      </c>
      <c r="F14" s="20">
        <v>1.55</v>
      </c>
      <c r="G14" s="20">
        <f>229.7*0.38</f>
        <v>87.286000000000001</v>
      </c>
      <c r="H14" s="11">
        <f>6.7*0.38</f>
        <v>2.5460000000000003</v>
      </c>
      <c r="I14" s="11">
        <f>1.1*0.38</f>
        <v>0.41800000000000004</v>
      </c>
      <c r="J14" s="12">
        <f>48.3*0.38</f>
        <v>18.353999999999999</v>
      </c>
    </row>
    <row r="15" spans="1:12" ht="16.5" thickBot="1" x14ac:dyDescent="0.3">
      <c r="A15" s="64" t="s">
        <v>15</v>
      </c>
      <c r="B15" s="76"/>
      <c r="C15" s="76"/>
      <c r="D15" s="76"/>
      <c r="E15" s="77"/>
      <c r="F15" s="21">
        <f>SUM(F10:F14)</f>
        <v>45</v>
      </c>
      <c r="G15" s="21">
        <f t="shared" ref="G15:J15" si="1">SUM(G10:G14)</f>
        <v>524.33600000000001</v>
      </c>
      <c r="H15" s="21">
        <f t="shared" si="1"/>
        <v>18.202999999999999</v>
      </c>
      <c r="I15" s="21">
        <f t="shared" si="1"/>
        <v>14.806999999999999</v>
      </c>
      <c r="J15" s="21">
        <f t="shared" si="1"/>
        <v>76.516999999999996</v>
      </c>
    </row>
    <row r="16" spans="1:12" s="50" customFormat="1" x14ac:dyDescent="0.25">
      <c r="A16" s="67" t="s">
        <v>50</v>
      </c>
      <c r="B16" s="22" t="s">
        <v>16</v>
      </c>
      <c r="C16" s="23" t="s">
        <v>46</v>
      </c>
      <c r="D16" s="23" t="s">
        <v>47</v>
      </c>
      <c r="E16" s="15" t="s">
        <v>58</v>
      </c>
      <c r="F16" s="16">
        <v>8.52</v>
      </c>
      <c r="G16" s="16">
        <f>593*0.25</f>
        <v>148.25</v>
      </c>
      <c r="H16" s="16">
        <f>21.96*0.25</f>
        <v>5.49</v>
      </c>
      <c r="I16" s="16">
        <f>21.08*0.25</f>
        <v>5.27</v>
      </c>
      <c r="J16" s="17">
        <f>66.14*0.25</f>
        <v>16.535</v>
      </c>
    </row>
    <row r="17" spans="1:11" s="30" customFormat="1" x14ac:dyDescent="0.25">
      <c r="A17" s="60"/>
      <c r="B17" s="7" t="s">
        <v>13</v>
      </c>
      <c r="C17" s="5" t="s">
        <v>48</v>
      </c>
      <c r="D17" s="46" t="s">
        <v>49</v>
      </c>
      <c r="E17" s="18" t="s">
        <v>41</v>
      </c>
      <c r="F17" s="6">
        <v>41.76</v>
      </c>
      <c r="G17" s="33">
        <f>221*0.6</f>
        <v>132.6</v>
      </c>
      <c r="H17" s="33">
        <f>14.55*0.6</f>
        <v>8.73</v>
      </c>
      <c r="I17" s="33">
        <f>16.79*0.6</f>
        <v>10.074</v>
      </c>
      <c r="J17" s="39">
        <f>2.89*0.6</f>
        <v>1.734</v>
      </c>
      <c r="K17"/>
    </row>
    <row r="18" spans="1:11" s="55" customFormat="1" x14ac:dyDescent="0.25">
      <c r="A18" s="60"/>
      <c r="B18" s="7" t="s">
        <v>17</v>
      </c>
      <c r="C18" s="5" t="s">
        <v>42</v>
      </c>
      <c r="D18" s="5" t="s">
        <v>43</v>
      </c>
      <c r="E18" s="18">
        <v>100</v>
      </c>
      <c r="F18" s="6">
        <v>11.42</v>
      </c>
      <c r="G18" s="31">
        <f>1625*0.1</f>
        <v>162.5</v>
      </c>
      <c r="H18" s="31">
        <f>57.32*0.1</f>
        <v>5.7320000000000002</v>
      </c>
      <c r="I18" s="31">
        <f>40.62*0.1</f>
        <v>4.0620000000000003</v>
      </c>
      <c r="J18" s="32">
        <f>257.61*0.1</f>
        <v>25.761000000000003</v>
      </c>
    </row>
    <row r="19" spans="1:11" s="51" customFormat="1" x14ac:dyDescent="0.25">
      <c r="A19" s="60"/>
      <c r="B19" s="7" t="s">
        <v>18</v>
      </c>
      <c r="C19" s="5" t="s">
        <v>19</v>
      </c>
      <c r="D19" s="5" t="s">
        <v>20</v>
      </c>
      <c r="E19" s="18" t="s">
        <v>31</v>
      </c>
      <c r="F19" s="6">
        <v>2.63</v>
      </c>
      <c r="G19" s="6">
        <v>60</v>
      </c>
      <c r="H19" s="6">
        <v>7.0000000000000007E-2</v>
      </c>
      <c r="I19" s="6">
        <v>0.02</v>
      </c>
      <c r="J19" s="8">
        <v>15</v>
      </c>
      <c r="K19"/>
    </row>
    <row r="20" spans="1:11" s="49" customFormat="1" x14ac:dyDescent="0.25">
      <c r="A20" s="60"/>
      <c r="B20" s="7" t="s">
        <v>21</v>
      </c>
      <c r="C20" s="5" t="s">
        <v>59</v>
      </c>
      <c r="D20" s="5" t="s">
        <v>60</v>
      </c>
      <c r="E20" s="18">
        <v>50</v>
      </c>
      <c r="F20" s="6">
        <v>3.89</v>
      </c>
      <c r="G20" s="33">
        <f>283*0.5</f>
        <v>141.5</v>
      </c>
      <c r="H20" s="33">
        <f>7.9*0.5</f>
        <v>3.95</v>
      </c>
      <c r="I20" s="33">
        <f>8.12*0.5</f>
        <v>4.0599999999999996</v>
      </c>
      <c r="J20" s="39">
        <f>44.48*0.5</f>
        <v>22.24</v>
      </c>
      <c r="K20"/>
    </row>
    <row r="21" spans="1:11" ht="15.75" thickBot="1" x14ac:dyDescent="0.3">
      <c r="A21" s="61"/>
      <c r="B21" s="40" t="s">
        <v>14</v>
      </c>
      <c r="C21" s="41" t="s">
        <v>51</v>
      </c>
      <c r="D21" s="41" t="s">
        <v>30</v>
      </c>
      <c r="E21" s="42">
        <v>31.5</v>
      </c>
      <c r="F21" s="43">
        <v>1.28</v>
      </c>
      <c r="G21" s="43">
        <f>229.7*0.315</f>
        <v>72.355499999999992</v>
      </c>
      <c r="H21" s="44">
        <f>6.7*0.315</f>
        <v>2.1105</v>
      </c>
      <c r="I21" s="44">
        <f>1.1*0.315</f>
        <v>0.34650000000000003</v>
      </c>
      <c r="J21" s="45">
        <f>48.3*0.315</f>
        <v>15.214499999999999</v>
      </c>
      <c r="K21"/>
    </row>
    <row r="22" spans="1:11" ht="16.5" thickBot="1" x14ac:dyDescent="0.3">
      <c r="A22" s="78" t="s">
        <v>15</v>
      </c>
      <c r="B22" s="76"/>
      <c r="C22" s="76"/>
      <c r="D22" s="76"/>
      <c r="E22" s="77"/>
      <c r="F22" s="21">
        <f>SUM(F16:F21)</f>
        <v>69.5</v>
      </c>
      <c r="G22" s="21">
        <f>SUM(G16:G21)</f>
        <v>717.20550000000003</v>
      </c>
      <c r="H22" s="21">
        <f>SUM(H16:H21)</f>
        <v>26.082500000000003</v>
      </c>
      <c r="I22" s="21">
        <f>SUM(I16:I21)</f>
        <v>23.832499999999996</v>
      </c>
      <c r="J22" s="21">
        <f>SUM(J16:J21)</f>
        <v>96.484499999999997</v>
      </c>
      <c r="K22"/>
    </row>
    <row r="23" spans="1:11" x14ac:dyDescent="0.25">
      <c r="A23" s="62" t="s">
        <v>28</v>
      </c>
      <c r="B23" s="22" t="s">
        <v>44</v>
      </c>
      <c r="C23" s="23" t="s">
        <v>37</v>
      </c>
      <c r="D23" s="23" t="s">
        <v>61</v>
      </c>
      <c r="E23" s="16" t="s">
        <v>45</v>
      </c>
      <c r="F23" s="25">
        <v>34.299999999999997</v>
      </c>
      <c r="G23" s="28">
        <v>160</v>
      </c>
      <c r="H23" s="16">
        <v>6.2</v>
      </c>
      <c r="I23" s="16">
        <v>5</v>
      </c>
      <c r="J23" s="17">
        <v>22</v>
      </c>
      <c r="K23"/>
    </row>
    <row r="24" spans="1:11" s="51" customFormat="1" ht="15.75" thickBot="1" x14ac:dyDescent="0.3">
      <c r="A24" s="63"/>
      <c r="B24" s="9" t="s">
        <v>38</v>
      </c>
      <c r="C24" s="10" t="s">
        <v>37</v>
      </c>
      <c r="D24" s="10" t="s">
        <v>53</v>
      </c>
      <c r="E24" s="19">
        <v>51</v>
      </c>
      <c r="F24" s="20">
        <v>10.7</v>
      </c>
      <c r="G24" s="53">
        <f>450*0.51</f>
        <v>229.5</v>
      </c>
      <c r="H24" s="53">
        <f>7.5*0.51</f>
        <v>3.8250000000000002</v>
      </c>
      <c r="I24" s="53">
        <f>16*0.51</f>
        <v>8.16</v>
      </c>
      <c r="J24" s="54">
        <f>66*0.51</f>
        <v>33.660000000000004</v>
      </c>
    </row>
    <row r="25" spans="1:11" ht="16.5" thickBot="1" x14ac:dyDescent="0.3">
      <c r="A25" s="64" t="s">
        <v>15</v>
      </c>
      <c r="B25" s="65"/>
      <c r="C25" s="65"/>
      <c r="D25" s="65"/>
      <c r="E25" s="66"/>
      <c r="F25" s="58">
        <f>SUM(F23:F24)</f>
        <v>45</v>
      </c>
      <c r="G25" s="58">
        <f>SUM(G23:G24)</f>
        <v>389.5</v>
      </c>
      <c r="H25" s="58">
        <f>SUM(H23:H24)</f>
        <v>10.025</v>
      </c>
      <c r="I25" s="58">
        <f>SUM(I23:I24)</f>
        <v>13.16</v>
      </c>
      <c r="J25" s="58">
        <f>SUM(J23:J24)</f>
        <v>55.660000000000004</v>
      </c>
      <c r="K25"/>
    </row>
    <row r="27" spans="1:11" ht="15.75" thickBot="1" x14ac:dyDescent="0.3">
      <c r="A27" s="74" t="s">
        <v>25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1" ht="15.75" x14ac:dyDescent="0.25">
      <c r="A28" s="27"/>
      <c r="B28" s="27"/>
      <c r="C28" s="73" t="s">
        <v>23</v>
      </c>
      <c r="D28" s="73"/>
      <c r="G28" s="75"/>
      <c r="H28" s="75"/>
      <c r="I28" s="75"/>
      <c r="J28" s="75"/>
    </row>
    <row r="29" spans="1:11" x14ac:dyDescent="0.25">
      <c r="A29" s="1"/>
      <c r="B29" s="1"/>
      <c r="C29" s="1"/>
      <c r="D29" s="1"/>
    </row>
    <row r="30" spans="1:11" x14ac:dyDescent="0.25">
      <c r="A30" s="59" t="s">
        <v>24</v>
      </c>
      <c r="B30" s="59"/>
    </row>
    <row r="31" spans="1:11" x14ac:dyDescent="0.25">
      <c r="A31" s="59" t="s">
        <v>26</v>
      </c>
      <c r="B31" s="59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2:E22"/>
    <mergeCell ref="A30:B30"/>
    <mergeCell ref="A31:B31"/>
    <mergeCell ref="A3:A8"/>
    <mergeCell ref="A23:A24"/>
    <mergeCell ref="A25:E25"/>
    <mergeCell ref="A16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G1" sqref="G1:J1"/>
    </sheetView>
  </sheetViews>
  <sheetFormatPr defaultRowHeight="15" x14ac:dyDescent="0.25"/>
  <cols>
    <col min="1" max="1" width="16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4" t="s">
        <v>22</v>
      </c>
      <c r="C1" s="85"/>
      <c r="D1" s="1" t="s">
        <v>1</v>
      </c>
      <c r="E1" s="35"/>
      <c r="F1" s="1" t="s">
        <v>2</v>
      </c>
      <c r="G1" s="70">
        <v>44518</v>
      </c>
      <c r="H1" s="71"/>
      <c r="I1" s="71"/>
      <c r="J1" s="72"/>
      <c r="K1" s="1"/>
      <c r="L1" s="1"/>
    </row>
    <row r="2" spans="1:12" ht="16.5" thickTop="1" thickBot="1" x14ac:dyDescent="0.3">
      <c r="A2" s="34" t="s">
        <v>3</v>
      </c>
      <c r="B2" s="36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8" t="s">
        <v>12</v>
      </c>
    </row>
    <row r="3" spans="1:12" s="49" customFormat="1" ht="17.25" customHeight="1" thickTop="1" x14ac:dyDescent="0.25">
      <c r="A3" s="79" t="s">
        <v>32</v>
      </c>
      <c r="B3" s="13" t="s">
        <v>29</v>
      </c>
      <c r="C3" s="14" t="s">
        <v>54</v>
      </c>
      <c r="D3" s="23" t="s">
        <v>55</v>
      </c>
      <c r="E3" s="15">
        <v>50</v>
      </c>
      <c r="F3" s="15">
        <v>4.17</v>
      </c>
      <c r="G3" s="28">
        <f>604*0.05</f>
        <v>30.200000000000003</v>
      </c>
      <c r="H3" s="28">
        <f>13.12*0.05</f>
        <v>0.65600000000000003</v>
      </c>
      <c r="I3" s="28">
        <f>32.49*0.05</f>
        <v>1.6245000000000003</v>
      </c>
      <c r="J3" s="29">
        <f>64.66*0.05</f>
        <v>3.2330000000000001</v>
      </c>
    </row>
    <row r="4" spans="1:12" s="49" customFormat="1" x14ac:dyDescent="0.25">
      <c r="A4" s="80"/>
      <c r="B4" s="7" t="s">
        <v>13</v>
      </c>
      <c r="C4" s="47" t="s">
        <v>56</v>
      </c>
      <c r="D4" s="46" t="s">
        <v>57</v>
      </c>
      <c r="E4" s="18">
        <v>75</v>
      </c>
      <c r="F4" s="6">
        <v>37.619999999999997</v>
      </c>
      <c r="G4" s="33">
        <f>132.2</f>
        <v>132.19999999999999</v>
      </c>
      <c r="H4" s="33">
        <f>9.5</f>
        <v>9.5</v>
      </c>
      <c r="I4" s="33">
        <f>5.6</f>
        <v>5.6</v>
      </c>
      <c r="J4" s="33">
        <f>10.9</f>
        <v>10.9</v>
      </c>
    </row>
    <row r="5" spans="1:12" s="49" customFormat="1" x14ac:dyDescent="0.25">
      <c r="A5" s="80"/>
      <c r="B5" s="7" t="s">
        <v>17</v>
      </c>
      <c r="C5" s="47" t="s">
        <v>40</v>
      </c>
      <c r="D5" s="48" t="s">
        <v>39</v>
      </c>
      <c r="E5" s="18">
        <v>140</v>
      </c>
      <c r="F5" s="6">
        <v>15.71</v>
      </c>
      <c r="G5" s="31">
        <f>915*0.14</f>
        <v>128.10000000000002</v>
      </c>
      <c r="H5" s="31">
        <f>20.43*0.14</f>
        <v>2.8602000000000003</v>
      </c>
      <c r="I5" s="31">
        <f>32.01*0.14</f>
        <v>4.4813999999999998</v>
      </c>
      <c r="J5" s="32">
        <f>136.26*0.14</f>
        <v>19.0764</v>
      </c>
    </row>
    <row r="6" spans="1:12" ht="15.75" customHeight="1" x14ac:dyDescent="0.25">
      <c r="A6" s="80"/>
      <c r="B6" s="7" t="s">
        <v>62</v>
      </c>
      <c r="C6" s="47" t="s">
        <v>63</v>
      </c>
      <c r="D6" s="5" t="s">
        <v>64</v>
      </c>
      <c r="E6" s="18">
        <v>200</v>
      </c>
      <c r="F6" s="6">
        <v>7.24</v>
      </c>
      <c r="G6" s="6">
        <f>573*0.2</f>
        <v>114.60000000000001</v>
      </c>
      <c r="H6" s="6">
        <f>0.8*0.2</f>
        <v>0.16000000000000003</v>
      </c>
      <c r="I6" s="6">
        <f>0.8*0.2</f>
        <v>0.16000000000000003</v>
      </c>
      <c r="J6" s="8">
        <f>139.4*0.2</f>
        <v>27.880000000000003</v>
      </c>
    </row>
    <row r="7" spans="1:12" x14ac:dyDescent="0.25">
      <c r="A7" s="80"/>
      <c r="B7" s="7" t="s">
        <v>21</v>
      </c>
      <c r="C7" s="5" t="s">
        <v>65</v>
      </c>
      <c r="D7" s="5" t="s">
        <v>66</v>
      </c>
      <c r="E7" s="18">
        <v>50</v>
      </c>
      <c r="F7" s="6">
        <v>3.82</v>
      </c>
      <c r="G7" s="33">
        <f>321*0.5</f>
        <v>160.5</v>
      </c>
      <c r="H7" s="33">
        <f>6.78*0.5</f>
        <v>3.39</v>
      </c>
      <c r="I7" s="33">
        <f>13.96*0.5</f>
        <v>6.98</v>
      </c>
      <c r="J7" s="39">
        <f>42.14*0.5</f>
        <v>21.07</v>
      </c>
    </row>
    <row r="8" spans="1:12" s="30" customFormat="1" ht="15.75" thickBot="1" x14ac:dyDescent="0.3">
      <c r="A8" s="80"/>
      <c r="B8" s="9" t="s">
        <v>14</v>
      </c>
      <c r="C8" s="10" t="s">
        <v>51</v>
      </c>
      <c r="D8" s="10" t="s">
        <v>30</v>
      </c>
      <c r="E8" s="19">
        <v>23</v>
      </c>
      <c r="F8" s="20">
        <v>0.94</v>
      </c>
      <c r="G8" s="20">
        <f>229.7*0.23</f>
        <v>52.831000000000003</v>
      </c>
      <c r="H8" s="11">
        <f>6.7*0.23</f>
        <v>1.5410000000000001</v>
      </c>
      <c r="I8" s="11">
        <f>1.1*0.23</f>
        <v>0.25300000000000006</v>
      </c>
      <c r="J8" s="12">
        <f>48.3*0.23</f>
        <v>11.109</v>
      </c>
    </row>
    <row r="9" spans="1:12" ht="16.5" thickBot="1" x14ac:dyDescent="0.3">
      <c r="A9" s="64" t="s">
        <v>15</v>
      </c>
      <c r="B9" s="82"/>
      <c r="C9" s="82"/>
      <c r="D9" s="82"/>
      <c r="E9" s="86"/>
      <c r="F9" s="21">
        <f>SUM(F3:F8)</f>
        <v>69.499999999999986</v>
      </c>
      <c r="G9" s="21">
        <f t="shared" ref="G9:J9" si="0">SUM(G3:G8)</f>
        <v>618.43100000000004</v>
      </c>
      <c r="H9" s="21">
        <f t="shared" si="0"/>
        <v>18.107200000000002</v>
      </c>
      <c r="I9" s="21">
        <f t="shared" si="0"/>
        <v>19.0989</v>
      </c>
      <c r="J9" s="21">
        <f t="shared" si="0"/>
        <v>93.2684</v>
      </c>
    </row>
    <row r="10" spans="1:12" s="51" customFormat="1" ht="18" customHeight="1" x14ac:dyDescent="0.25">
      <c r="A10" s="67" t="s">
        <v>33</v>
      </c>
      <c r="B10" s="13" t="s">
        <v>29</v>
      </c>
      <c r="C10" s="14" t="s">
        <v>54</v>
      </c>
      <c r="D10" s="23" t="s">
        <v>55</v>
      </c>
      <c r="E10" s="15">
        <v>50</v>
      </c>
      <c r="F10" s="15">
        <v>4.17</v>
      </c>
      <c r="G10" s="28">
        <f>604*0.05</f>
        <v>30.200000000000003</v>
      </c>
      <c r="H10" s="28">
        <f>13.12*0.05</f>
        <v>0.65600000000000003</v>
      </c>
      <c r="I10" s="28">
        <f>32.49*0.05</f>
        <v>1.6245000000000003</v>
      </c>
      <c r="J10" s="29">
        <f>64.66*0.05</f>
        <v>3.2330000000000001</v>
      </c>
    </row>
    <row r="11" spans="1:12" s="51" customFormat="1" x14ac:dyDescent="0.25">
      <c r="A11" s="60"/>
      <c r="B11" s="7" t="s">
        <v>17</v>
      </c>
      <c r="C11" s="47" t="s">
        <v>40</v>
      </c>
      <c r="D11" s="48" t="s">
        <v>39</v>
      </c>
      <c r="E11" s="18">
        <v>150</v>
      </c>
      <c r="F11" s="6">
        <v>16.84</v>
      </c>
      <c r="G11" s="31">
        <f>915*0.15</f>
        <v>137.25</v>
      </c>
      <c r="H11" s="31">
        <f>20.43*0.15</f>
        <v>3.0644999999999998</v>
      </c>
      <c r="I11" s="31">
        <f>32.01*0.15</f>
        <v>4.8014999999999999</v>
      </c>
      <c r="J11" s="32">
        <f>136.26*0.15</f>
        <v>20.438999999999997</v>
      </c>
    </row>
    <row r="12" spans="1:12" s="55" customFormat="1" x14ac:dyDescent="0.25">
      <c r="A12" s="60"/>
      <c r="B12" s="7" t="s">
        <v>18</v>
      </c>
      <c r="C12" s="5" t="s">
        <v>19</v>
      </c>
      <c r="D12" s="5" t="s">
        <v>20</v>
      </c>
      <c r="E12" s="18" t="s">
        <v>31</v>
      </c>
      <c r="F12" s="6">
        <v>2.63</v>
      </c>
      <c r="G12" s="6">
        <v>60</v>
      </c>
      <c r="H12" s="6">
        <v>7.0000000000000007E-2</v>
      </c>
      <c r="I12" s="6">
        <v>0.02</v>
      </c>
      <c r="J12" s="8">
        <v>15</v>
      </c>
    </row>
    <row r="13" spans="1:12" s="26" customFormat="1" ht="15.75" thickBot="1" x14ac:dyDescent="0.3">
      <c r="A13" s="87"/>
      <c r="B13" s="9" t="s">
        <v>14</v>
      </c>
      <c r="C13" s="10" t="s">
        <v>37</v>
      </c>
      <c r="D13" s="10" t="s">
        <v>68</v>
      </c>
      <c r="E13" s="19">
        <v>28</v>
      </c>
      <c r="F13" s="20">
        <v>3.36</v>
      </c>
      <c r="G13" s="20">
        <f>280*0.28</f>
        <v>78.400000000000006</v>
      </c>
      <c r="H13" s="11">
        <f>8*0.28</f>
        <v>2.2400000000000002</v>
      </c>
      <c r="I13" s="11">
        <f>3*0.28</f>
        <v>0.84000000000000008</v>
      </c>
      <c r="J13" s="12">
        <f>54*0.28</f>
        <v>15.120000000000001</v>
      </c>
    </row>
    <row r="14" spans="1:12" ht="16.5" thickBot="1" x14ac:dyDescent="0.3">
      <c r="A14" s="90" t="s">
        <v>15</v>
      </c>
      <c r="B14" s="88"/>
      <c r="C14" s="88"/>
      <c r="D14" s="88"/>
      <c r="E14" s="89"/>
      <c r="F14" s="52">
        <f>SUM(F10:F13)</f>
        <v>26.999999999999996</v>
      </c>
      <c r="G14" s="52">
        <f t="shared" ref="G14:J14" si="1">SUM(G10:G13)</f>
        <v>305.85000000000002</v>
      </c>
      <c r="H14" s="52">
        <f t="shared" si="1"/>
        <v>6.0305</v>
      </c>
      <c r="I14" s="52">
        <f t="shared" si="1"/>
        <v>7.2859999999999996</v>
      </c>
      <c r="J14" s="52">
        <f t="shared" si="1"/>
        <v>53.792000000000002</v>
      </c>
      <c r="K14" s="55"/>
      <c r="L14" s="55"/>
    </row>
    <row r="15" spans="1:12" s="55" customFormat="1" x14ac:dyDescent="0.25">
      <c r="A15" s="91" t="s">
        <v>35</v>
      </c>
      <c r="B15" s="22" t="s">
        <v>18</v>
      </c>
      <c r="C15" s="23" t="s">
        <v>19</v>
      </c>
      <c r="D15" s="23" t="s">
        <v>20</v>
      </c>
      <c r="E15" s="15" t="s">
        <v>31</v>
      </c>
      <c r="F15" s="16">
        <v>2.63</v>
      </c>
      <c r="G15" s="16">
        <v>60</v>
      </c>
      <c r="H15" s="16">
        <v>7.0000000000000007E-2</v>
      </c>
      <c r="I15" s="16">
        <v>0.02</v>
      </c>
      <c r="J15" s="17">
        <v>15</v>
      </c>
    </row>
    <row r="16" spans="1:12" ht="15.75" thickBot="1" x14ac:dyDescent="0.3">
      <c r="A16" s="92"/>
      <c r="B16" s="9" t="s">
        <v>38</v>
      </c>
      <c r="C16" s="10" t="s">
        <v>37</v>
      </c>
      <c r="D16" s="10" t="s">
        <v>53</v>
      </c>
      <c r="E16" s="19">
        <v>20</v>
      </c>
      <c r="F16" s="20">
        <v>4.37</v>
      </c>
      <c r="G16" s="53">
        <f>450*0.2</f>
        <v>90</v>
      </c>
      <c r="H16" s="53">
        <f>7.5*0.2</f>
        <v>1.5</v>
      </c>
      <c r="I16" s="53">
        <f>16*0.2</f>
        <v>3.2</v>
      </c>
      <c r="J16" s="54">
        <f>66*0.2</f>
        <v>13.200000000000001</v>
      </c>
    </row>
    <row r="17" spans="1:10" ht="16.5" thickBot="1" x14ac:dyDescent="0.3">
      <c r="A17" s="64" t="s">
        <v>15</v>
      </c>
      <c r="B17" s="65"/>
      <c r="C17" s="65"/>
      <c r="D17" s="65"/>
      <c r="E17" s="81"/>
      <c r="F17" s="21">
        <f>SUM(F15:F16)</f>
        <v>7</v>
      </c>
      <c r="G17" s="21">
        <f t="shared" ref="G17:J17" si="2">SUM(G15:G16)</f>
        <v>150</v>
      </c>
      <c r="H17" s="21">
        <f t="shared" si="2"/>
        <v>1.57</v>
      </c>
      <c r="I17" s="21">
        <f t="shared" si="2"/>
        <v>3.22</v>
      </c>
      <c r="J17" s="21">
        <f t="shared" si="2"/>
        <v>28.200000000000003</v>
      </c>
    </row>
    <row r="18" spans="1:10" x14ac:dyDescent="0.25">
      <c r="A18" s="63" t="s">
        <v>34</v>
      </c>
      <c r="B18" s="22" t="s">
        <v>16</v>
      </c>
      <c r="C18" s="23" t="s">
        <v>46</v>
      </c>
      <c r="D18" s="23" t="s">
        <v>47</v>
      </c>
      <c r="E18" s="15" t="s">
        <v>58</v>
      </c>
      <c r="F18" s="16">
        <v>8.52</v>
      </c>
      <c r="G18" s="16">
        <f>593*0.25</f>
        <v>148.25</v>
      </c>
      <c r="H18" s="16">
        <f>21.96*0.25</f>
        <v>5.49</v>
      </c>
      <c r="I18" s="16">
        <f>21.08*0.25</f>
        <v>5.27</v>
      </c>
      <c r="J18" s="17">
        <f>66.14*0.25</f>
        <v>16.535</v>
      </c>
    </row>
    <row r="19" spans="1:10" x14ac:dyDescent="0.25">
      <c r="A19" s="63"/>
      <c r="B19" s="7" t="s">
        <v>13</v>
      </c>
      <c r="C19" s="5" t="s">
        <v>48</v>
      </c>
      <c r="D19" s="46" t="s">
        <v>49</v>
      </c>
      <c r="E19" s="18" t="s">
        <v>67</v>
      </c>
      <c r="F19" s="6">
        <v>20.88</v>
      </c>
      <c r="G19" s="33">
        <f>221*0.3</f>
        <v>66.3</v>
      </c>
      <c r="H19" s="33">
        <f>14.55*0.3</f>
        <v>4.3650000000000002</v>
      </c>
      <c r="I19" s="33">
        <f>16.79*0.3</f>
        <v>5.0369999999999999</v>
      </c>
      <c r="J19" s="39">
        <f>2.89*0.3</f>
        <v>0.86699999999999999</v>
      </c>
    </row>
    <row r="20" spans="1:10" x14ac:dyDescent="0.25">
      <c r="A20" s="63"/>
      <c r="B20" s="7" t="s">
        <v>17</v>
      </c>
      <c r="C20" s="5" t="s">
        <v>42</v>
      </c>
      <c r="D20" s="5" t="s">
        <v>43</v>
      </c>
      <c r="E20" s="18">
        <v>100</v>
      </c>
      <c r="F20" s="6">
        <v>11.42</v>
      </c>
      <c r="G20" s="31">
        <f>1625*0.1</f>
        <v>162.5</v>
      </c>
      <c r="H20" s="31">
        <f>57.32*0.1</f>
        <v>5.7320000000000002</v>
      </c>
      <c r="I20" s="31">
        <f>40.62*0.1</f>
        <v>4.0620000000000003</v>
      </c>
      <c r="J20" s="32">
        <f>257.61*0.1</f>
        <v>25.761000000000003</v>
      </c>
    </row>
    <row r="21" spans="1:10" x14ac:dyDescent="0.25">
      <c r="A21" s="63"/>
      <c r="B21" s="7" t="s">
        <v>18</v>
      </c>
      <c r="C21" s="5" t="s">
        <v>19</v>
      </c>
      <c r="D21" s="5" t="s">
        <v>20</v>
      </c>
      <c r="E21" s="18" t="s">
        <v>31</v>
      </c>
      <c r="F21" s="6">
        <v>2.63</v>
      </c>
      <c r="G21" s="6">
        <v>60</v>
      </c>
      <c r="H21" s="6">
        <v>7.0000000000000007E-2</v>
      </c>
      <c r="I21" s="6">
        <v>0.02</v>
      </c>
      <c r="J21" s="8">
        <v>15</v>
      </c>
    </row>
    <row r="22" spans="1:10" ht="15.75" thickBot="1" x14ac:dyDescent="0.3">
      <c r="A22" s="63"/>
      <c r="B22" s="9" t="s">
        <v>14</v>
      </c>
      <c r="C22" s="10" t="s">
        <v>51</v>
      </c>
      <c r="D22" s="10" t="s">
        <v>30</v>
      </c>
      <c r="E22" s="19">
        <v>38</v>
      </c>
      <c r="F22" s="20">
        <v>1.55</v>
      </c>
      <c r="G22" s="20">
        <f>229.7*0.38</f>
        <v>87.286000000000001</v>
      </c>
      <c r="H22" s="11">
        <f>6.7*0.38</f>
        <v>2.5460000000000003</v>
      </c>
      <c r="I22" s="11">
        <f>1.1*0.38</f>
        <v>0.41800000000000004</v>
      </c>
      <c r="J22" s="12">
        <f>48.3*0.38</f>
        <v>18.353999999999999</v>
      </c>
    </row>
    <row r="23" spans="1:10" ht="16.5" thickBot="1" x14ac:dyDescent="0.3">
      <c r="A23" s="64" t="s">
        <v>15</v>
      </c>
      <c r="B23" s="82"/>
      <c r="C23" s="82"/>
      <c r="D23" s="82"/>
      <c r="E23" s="83"/>
      <c r="F23" s="24">
        <f>SUM(F18:F22)</f>
        <v>45</v>
      </c>
      <c r="G23" s="24">
        <f t="shared" ref="G23:J23" si="3">SUM(G18:G22)</f>
        <v>524.33600000000001</v>
      </c>
      <c r="H23" s="24">
        <f t="shared" si="3"/>
        <v>18.202999999999999</v>
      </c>
      <c r="I23" s="24">
        <f t="shared" si="3"/>
        <v>14.806999999999999</v>
      </c>
      <c r="J23" s="24">
        <f t="shared" si="3"/>
        <v>76.516999999999996</v>
      </c>
    </row>
    <row r="24" spans="1:10" x14ac:dyDescent="0.25">
      <c r="A24" s="63" t="s">
        <v>36</v>
      </c>
      <c r="B24" s="22" t="s">
        <v>16</v>
      </c>
      <c r="C24" s="23" t="s">
        <v>46</v>
      </c>
      <c r="D24" s="23" t="s">
        <v>47</v>
      </c>
      <c r="E24" s="15" t="s">
        <v>58</v>
      </c>
      <c r="F24" s="16">
        <v>8.52</v>
      </c>
      <c r="G24" s="16">
        <f>593*0.25</f>
        <v>148.25</v>
      </c>
      <c r="H24" s="16">
        <f>21.96*0.25</f>
        <v>5.49</v>
      </c>
      <c r="I24" s="16">
        <f>21.08*0.25</f>
        <v>5.27</v>
      </c>
      <c r="J24" s="17">
        <f>66.14*0.25</f>
        <v>16.535</v>
      </c>
    </row>
    <row r="25" spans="1:10" x14ac:dyDescent="0.25">
      <c r="A25" s="63"/>
      <c r="B25" s="7" t="s">
        <v>13</v>
      </c>
      <c r="C25" s="5" t="s">
        <v>48</v>
      </c>
      <c r="D25" s="46" t="s">
        <v>49</v>
      </c>
      <c r="E25" s="18" t="s">
        <v>41</v>
      </c>
      <c r="F25" s="6">
        <v>41.76</v>
      </c>
      <c r="G25" s="33">
        <f>221*0.6</f>
        <v>132.6</v>
      </c>
      <c r="H25" s="33">
        <f>14.55*0.6</f>
        <v>8.73</v>
      </c>
      <c r="I25" s="33">
        <f>16.79*0.6</f>
        <v>10.074</v>
      </c>
      <c r="J25" s="39">
        <f>2.89*0.6</f>
        <v>1.734</v>
      </c>
    </row>
    <row r="26" spans="1:10" s="49" customFormat="1" x14ac:dyDescent="0.25">
      <c r="A26" s="63"/>
      <c r="B26" s="7" t="s">
        <v>17</v>
      </c>
      <c r="C26" s="5" t="s">
        <v>42</v>
      </c>
      <c r="D26" s="5" t="s">
        <v>43</v>
      </c>
      <c r="E26" s="18">
        <v>100</v>
      </c>
      <c r="F26" s="6">
        <v>11.42</v>
      </c>
      <c r="G26" s="31">
        <f>1625*0.1</f>
        <v>162.5</v>
      </c>
      <c r="H26" s="31">
        <f>57.32*0.1</f>
        <v>5.7320000000000002</v>
      </c>
      <c r="I26" s="31">
        <f>40.62*0.1</f>
        <v>4.0620000000000003</v>
      </c>
      <c r="J26" s="32">
        <f>257.61*0.1</f>
        <v>25.761000000000003</v>
      </c>
    </row>
    <row r="27" spans="1:10" x14ac:dyDescent="0.25">
      <c r="A27" s="63"/>
      <c r="B27" s="7" t="s">
        <v>18</v>
      </c>
      <c r="C27" s="5" t="s">
        <v>19</v>
      </c>
      <c r="D27" s="5" t="s">
        <v>20</v>
      </c>
      <c r="E27" s="18" t="s">
        <v>31</v>
      </c>
      <c r="F27" s="6">
        <v>2.63</v>
      </c>
      <c r="G27" s="6">
        <v>60</v>
      </c>
      <c r="H27" s="6">
        <v>7.0000000000000007E-2</v>
      </c>
      <c r="I27" s="6">
        <v>0.02</v>
      </c>
      <c r="J27" s="8">
        <v>15</v>
      </c>
    </row>
    <row r="28" spans="1:10" x14ac:dyDescent="0.25">
      <c r="A28" s="63"/>
      <c r="B28" s="7" t="s">
        <v>21</v>
      </c>
      <c r="C28" s="5" t="s">
        <v>59</v>
      </c>
      <c r="D28" s="5" t="s">
        <v>60</v>
      </c>
      <c r="E28" s="18">
        <v>50</v>
      </c>
      <c r="F28" s="6">
        <v>3.89</v>
      </c>
      <c r="G28" s="33">
        <f>283*0.5</f>
        <v>141.5</v>
      </c>
      <c r="H28" s="33">
        <f>7.9*0.5</f>
        <v>3.95</v>
      </c>
      <c r="I28" s="33">
        <f>8.12*0.5</f>
        <v>4.0599999999999996</v>
      </c>
      <c r="J28" s="39">
        <f>44.48*0.5</f>
        <v>22.24</v>
      </c>
    </row>
    <row r="29" spans="1:10" ht="15.75" thickBot="1" x14ac:dyDescent="0.3">
      <c r="A29" s="63"/>
      <c r="B29" s="40" t="s">
        <v>14</v>
      </c>
      <c r="C29" s="41" t="s">
        <v>51</v>
      </c>
      <c r="D29" s="41" t="s">
        <v>30</v>
      </c>
      <c r="E29" s="42">
        <v>31.5</v>
      </c>
      <c r="F29" s="43">
        <v>1.28</v>
      </c>
      <c r="G29" s="43">
        <f>229.7*0.315</f>
        <v>72.355499999999992</v>
      </c>
      <c r="H29" s="44">
        <f>6.7*0.315</f>
        <v>2.1105</v>
      </c>
      <c r="I29" s="44">
        <f>1.1*0.315</f>
        <v>0.34650000000000003</v>
      </c>
      <c r="J29" s="45">
        <f>48.3*0.315</f>
        <v>15.214499999999999</v>
      </c>
    </row>
    <row r="30" spans="1:10" ht="16.5" thickBot="1" x14ac:dyDescent="0.3">
      <c r="A30" s="64" t="s">
        <v>15</v>
      </c>
      <c r="B30" s="82"/>
      <c r="C30" s="82"/>
      <c r="D30" s="82"/>
      <c r="E30" s="83"/>
      <c r="F30" s="24">
        <f>SUM(F24:F29)</f>
        <v>69.5</v>
      </c>
      <c r="G30" s="24">
        <f t="shared" ref="G30:J30" si="4">SUM(G24:G29)</f>
        <v>717.20550000000003</v>
      </c>
      <c r="H30" s="24">
        <f t="shared" si="4"/>
        <v>26.082500000000003</v>
      </c>
      <c r="I30" s="24">
        <f t="shared" si="4"/>
        <v>23.832499999999996</v>
      </c>
      <c r="J30" s="24">
        <f t="shared" si="4"/>
        <v>96.484499999999997</v>
      </c>
    </row>
    <row r="32" spans="1:10" ht="15.75" thickBot="1" x14ac:dyDescent="0.3">
      <c r="A32" s="74" t="s">
        <v>25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5.75" x14ac:dyDescent="0.25">
      <c r="A33" s="27"/>
      <c r="B33" s="27"/>
      <c r="C33" s="73" t="s">
        <v>23</v>
      </c>
      <c r="D33" s="73"/>
      <c r="G33" s="75"/>
      <c r="H33" s="75"/>
      <c r="I33" s="75"/>
      <c r="J33" s="75"/>
    </row>
    <row r="34" spans="1:10" x14ac:dyDescent="0.25">
      <c r="A34" s="1"/>
      <c r="B34" s="1"/>
      <c r="C34" s="1"/>
      <c r="D34" s="1"/>
    </row>
    <row r="35" spans="1:10" x14ac:dyDescent="0.25">
      <c r="A35" s="59" t="s">
        <v>24</v>
      </c>
      <c r="B35" s="59"/>
    </row>
    <row r="36" spans="1:10" x14ac:dyDescent="0.25">
      <c r="A36" s="59" t="s">
        <v>26</v>
      </c>
      <c r="B36" s="59"/>
    </row>
    <row r="37" spans="1:10" x14ac:dyDescent="0.25">
      <c r="A37" s="3"/>
    </row>
  </sheetData>
  <mergeCells count="17">
    <mergeCell ref="B1:C1"/>
    <mergeCell ref="G1:J1"/>
    <mergeCell ref="A9:E9"/>
    <mergeCell ref="A10:A13"/>
    <mergeCell ref="A14:E14"/>
    <mergeCell ref="G33:J33"/>
    <mergeCell ref="A3:A8"/>
    <mergeCell ref="A35:B35"/>
    <mergeCell ref="A36:B36"/>
    <mergeCell ref="A15:A16"/>
    <mergeCell ref="A17:E17"/>
    <mergeCell ref="A24:A29"/>
    <mergeCell ref="A30:E30"/>
    <mergeCell ref="A32:J32"/>
    <mergeCell ref="C33:D33"/>
    <mergeCell ref="A23:E23"/>
    <mergeCell ref="A18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18.11 1-4 кл</vt:lpstr>
      <vt:lpstr>18.11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2021-11-17T11:44:00Z</dcterms:modified>
</cp:coreProperties>
</file>