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3.11 1-4 кл" sheetId="1" r:id="rId1"/>
    <sheet name="23.1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3" i="2"/>
  <c r="I23" i="2"/>
  <c r="H23" i="2"/>
  <c r="G23" i="2"/>
  <c r="J21" i="2"/>
  <c r="I21" i="2"/>
  <c r="H21" i="2"/>
  <c r="G21" i="2"/>
  <c r="J20" i="2"/>
  <c r="I20" i="2"/>
  <c r="H20" i="2"/>
  <c r="G20" i="2"/>
  <c r="J19" i="2"/>
  <c r="I19" i="2"/>
  <c r="H19" i="2"/>
  <c r="G19" i="2"/>
  <c r="J17" i="2"/>
  <c r="I17" i="2"/>
  <c r="H17" i="2"/>
  <c r="G17" i="2"/>
  <c r="J14" i="2"/>
  <c r="I14" i="2"/>
  <c r="H14" i="2"/>
  <c r="G14" i="2"/>
  <c r="F15" i="2"/>
  <c r="J13" i="2"/>
  <c r="I13" i="2"/>
  <c r="H13" i="2"/>
  <c r="G13" i="2"/>
  <c r="J10" i="2"/>
  <c r="J15" i="2" s="1"/>
  <c r="I10" i="2"/>
  <c r="I15" i="2" s="1"/>
  <c r="H10" i="2"/>
  <c r="H15" i="2" s="1"/>
  <c r="G10" i="2"/>
  <c r="G15" i="2" s="1"/>
  <c r="J11" i="2"/>
  <c r="I11" i="2"/>
  <c r="H11" i="2"/>
  <c r="G11" i="2"/>
  <c r="F9" i="2"/>
  <c r="J8" i="2"/>
  <c r="I8" i="2"/>
  <c r="H8" i="2"/>
  <c r="G8" i="2"/>
  <c r="J7" i="2"/>
  <c r="I7" i="2"/>
  <c r="H7" i="2"/>
  <c r="G7" i="2"/>
  <c r="J5" i="2"/>
  <c r="I5" i="2"/>
  <c r="H5" i="2"/>
  <c r="G5" i="2"/>
  <c r="J4" i="2"/>
  <c r="I4" i="2"/>
  <c r="H4" i="2"/>
  <c r="G4" i="2"/>
  <c r="J3" i="2"/>
  <c r="J9" i="2" s="1"/>
  <c r="I3" i="2"/>
  <c r="I9" i="2" s="1"/>
  <c r="H3" i="2"/>
  <c r="H9" i="2" s="1"/>
  <c r="G3" i="2"/>
  <c r="G9" i="2" s="1"/>
  <c r="J23" i="1"/>
  <c r="I23" i="1"/>
  <c r="H23" i="1"/>
  <c r="G23" i="1"/>
  <c r="H20" i="1" l="1"/>
  <c r="G19" i="1"/>
  <c r="J20" i="1"/>
  <c r="I20" i="1"/>
  <c r="G20" i="1"/>
  <c r="J14" i="1"/>
  <c r="I14" i="1"/>
  <c r="H14" i="1"/>
  <c r="G14" i="1"/>
  <c r="J12" i="1"/>
  <c r="I12" i="1"/>
  <c r="H12" i="1"/>
  <c r="G12" i="1"/>
  <c r="J11" i="1"/>
  <c r="I11" i="1"/>
  <c r="H11" i="1"/>
  <c r="G11" i="1"/>
  <c r="J8" i="1"/>
  <c r="I8" i="1"/>
  <c r="H8" i="1"/>
  <c r="G8" i="1"/>
  <c r="J5" i="1"/>
  <c r="I5" i="1"/>
  <c r="H5" i="1"/>
  <c r="G5" i="1"/>
  <c r="J4" i="1"/>
  <c r="I4" i="1"/>
  <c r="H4" i="1"/>
  <c r="G4" i="1"/>
  <c r="F9" i="1"/>
  <c r="J3" i="1"/>
  <c r="I3" i="1"/>
  <c r="H3" i="1"/>
  <c r="G3" i="1"/>
  <c r="J18" i="1" l="1"/>
  <c r="I18" i="1"/>
  <c r="H18" i="1"/>
  <c r="G18" i="1"/>
  <c r="J7" i="1"/>
  <c r="J9" i="1" s="1"/>
  <c r="I7" i="1"/>
  <c r="I9" i="1" s="1"/>
  <c r="H7" i="1"/>
  <c r="H9" i="1" s="1"/>
  <c r="G7" i="1"/>
  <c r="G9" i="1" s="1"/>
  <c r="F30" i="2" l="1"/>
  <c r="I30" i="2"/>
  <c r="G30" i="2"/>
  <c r="F21" i="1"/>
  <c r="H30" i="2" l="1"/>
  <c r="J30" i="2"/>
  <c r="F15" i="1"/>
  <c r="G24" i="2" l="1"/>
  <c r="H24" i="2"/>
  <c r="I24" i="2"/>
  <c r="J24" i="2"/>
  <c r="F24" i="2"/>
  <c r="F18" i="2"/>
  <c r="F24" i="1"/>
  <c r="J24" i="1" l="1"/>
  <c r="I24" i="1"/>
  <c r="H24" i="1"/>
  <c r="G24" i="1"/>
  <c r="J17" i="1"/>
  <c r="I17" i="1"/>
  <c r="H17" i="1"/>
  <c r="G17" i="1"/>
  <c r="J16" i="1"/>
  <c r="J21" i="1" s="1"/>
  <c r="I16" i="1"/>
  <c r="I21" i="1" s="1"/>
  <c r="H16" i="1"/>
  <c r="H21" i="1" s="1"/>
  <c r="G16" i="1"/>
  <c r="G21" i="1" s="1"/>
  <c r="J10" i="1"/>
  <c r="J15" i="1" s="1"/>
  <c r="I10" i="1"/>
  <c r="I15" i="1" s="1"/>
  <c r="H10" i="1"/>
  <c r="H15" i="1" s="1"/>
  <c r="G10" i="1"/>
  <c r="G15" i="1" s="1"/>
  <c r="J18" i="2" l="1"/>
  <c r="I18" i="2"/>
  <c r="H18" i="2"/>
  <c r="G18" i="2"/>
</calcChain>
</file>

<file path=xl/sharedStrings.xml><?xml version="1.0" encoding="utf-8"?>
<sst xmlns="http://schemas.openxmlformats.org/spreadsheetml/2006/main" count="192" uniqueCount="67">
  <si>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</si>
  <si>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</si>
  <si>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</si>
  <si>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</si>
  <si>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</si>
  <si>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</si>
  <si>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</si>
  <si>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</si>
  <si>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</si>
  <si>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</si>
  <si>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</si>
  <si>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</si>
  <si>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</si>
  <si>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</si>
  <si>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</si>
  <si>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</si>
  <si>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</si>
  <si>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</si>
  <si>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</si>
  <si>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</si>
  <si>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</si>
  <si>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</si>
  <si>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</si>
  <si>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</si>
  <si>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</si>
  <si>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</si>
  <si>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</si>
  <si>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</si>
  <si>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</si>
  <si>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</si>
  <si>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</si>
  <si>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</si>
  <si>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</si>
  <si>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</si>
  <si>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</si>
  <si>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</si>
  <si>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</si>
  <si>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</si>
  <si>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</si>
  <si>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</si>
  <si>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№82-2015г.</t>
  </si>
  <si>
    <t>Борщ с капустой и картофелем со сметаной и зеленью</t>
  </si>
  <si>
    <t>ТТК №48</t>
  </si>
  <si>
    <t>№302-2015г.</t>
  </si>
  <si>
    <t>Каша рассыпчатая гречневая</t>
  </si>
  <si>
    <t>35/35</t>
  </si>
  <si>
    <t>Напиток</t>
  </si>
  <si>
    <t>ПР</t>
  </si>
  <si>
    <t>200</t>
  </si>
  <si>
    <t>Кондитерское изделие</t>
  </si>
  <si>
    <t>№424-2015г.</t>
  </si>
  <si>
    <t>Булочка домашняя</t>
  </si>
  <si>
    <t>Печеье "Курабье"</t>
  </si>
  <si>
    <t>Закуска</t>
  </si>
  <si>
    <t>№71-2015г.</t>
  </si>
  <si>
    <t>Овощи натуральные свежие (огурцы)</t>
  </si>
  <si>
    <t>№269-2015г.</t>
  </si>
  <si>
    <t>Котлета "Особая" из говядины и свинины</t>
  </si>
  <si>
    <t>№312-2015г.</t>
  </si>
  <si>
    <t>Пюре картофельное</t>
  </si>
  <si>
    <t>Филе индейки тушёное</t>
  </si>
  <si>
    <t>20/20</t>
  </si>
  <si>
    <t>ТТК №89</t>
  </si>
  <si>
    <t>Напиток ягодный (из компотной смеси)</t>
  </si>
  <si>
    <t>Молочный коктейль "Авишка" 2,5%</t>
  </si>
  <si>
    <t>ТТК №10</t>
  </si>
  <si>
    <t>Пирог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</si>
</sst>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B16" sqref="B16:J20"/>
    </sheetView>
  </sheetViews>
  <sheetFormatPr defaultRowHeight="15" x14ac:dyDescent="0.25"/>
  <cols>
    <col min="1" max="1" width="17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2" t="s">
        <v>22</v>
      </c>
      <c r="C1" s="53"/>
      <c r="D1" s="1" t="s">
        <v>1</v>
      </c>
      <c r="E1" s="35"/>
      <c r="F1" s="1" t="s">
        <v>2</v>
      </c>
      <c r="G1" s="54">
        <v>44523</v>
      </c>
      <c r="H1" s="55"/>
      <c r="I1" s="55"/>
      <c r="J1" s="56"/>
      <c r="K1" s="1"/>
      <c r="L1" s="1"/>
    </row>
    <row r="2" spans="1:12" ht="15.75" thickBot="1" x14ac:dyDescent="0.3">
      <c r="A2" s="42" t="s">
        <v>3</v>
      </c>
      <c r="B2" s="5" t="s">
        <v>4</v>
      </c>
      <c r="C2" s="44" t="s">
        <v>5</v>
      </c>
      <c r="D2" s="76" t="s">
        <v>6</v>
      </c>
      <c r="E2" s="76" t="s">
        <v>7</v>
      </c>
      <c r="F2" s="76" t="s">
        <v>8</v>
      </c>
      <c r="G2" s="5" t="s">
        <v>9</v>
      </c>
      <c r="H2" s="5" t="s">
        <v>10</v>
      </c>
      <c r="I2" s="5" t="s">
        <v>11</v>
      </c>
      <c r="J2" s="43" t="s">
        <v>12</v>
      </c>
    </row>
    <row r="3" spans="1:12" s="41" customFormat="1" x14ac:dyDescent="0.25">
      <c r="A3" s="74" t="s">
        <v>27</v>
      </c>
      <c r="B3" s="77" t="s">
        <v>53</v>
      </c>
      <c r="C3" s="78" t="s">
        <v>54</v>
      </c>
      <c r="D3" s="78" t="s">
        <v>55</v>
      </c>
      <c r="E3" s="16">
        <v>15</v>
      </c>
      <c r="F3" s="17">
        <v>1.86</v>
      </c>
      <c r="G3" s="17">
        <f>6/50*15</f>
        <v>1.7999999999999998</v>
      </c>
      <c r="H3" s="17">
        <f>0.35/50*15</f>
        <v>0.10499999999999998</v>
      </c>
      <c r="I3" s="17">
        <f>0.05/50*15</f>
        <v>1.4999999999999999E-2</v>
      </c>
      <c r="J3" s="18">
        <f>0.95/50*15</f>
        <v>0.28499999999999998</v>
      </c>
    </row>
    <row r="4" spans="1:12" ht="15" customHeight="1" x14ac:dyDescent="0.25">
      <c r="A4" s="46"/>
      <c r="B4" s="9" t="s">
        <v>13</v>
      </c>
      <c r="C4" s="6" t="s">
        <v>56</v>
      </c>
      <c r="D4" s="6" t="s">
        <v>57</v>
      </c>
      <c r="E4" s="19">
        <v>70</v>
      </c>
      <c r="F4" s="8">
        <v>42.55</v>
      </c>
      <c r="G4" s="8">
        <f>140/50*70</f>
        <v>196</v>
      </c>
      <c r="H4" s="8">
        <f>7.83/50*70</f>
        <v>10.962</v>
      </c>
      <c r="I4" s="8">
        <f>8.95/50*70</f>
        <v>12.53</v>
      </c>
      <c r="J4" s="10">
        <f>6.6/50*70</f>
        <v>9.24</v>
      </c>
    </row>
    <row r="5" spans="1:12" x14ac:dyDescent="0.25">
      <c r="A5" s="46"/>
      <c r="B5" s="9" t="s">
        <v>17</v>
      </c>
      <c r="C5" s="6" t="s">
        <v>58</v>
      </c>
      <c r="D5" s="6" t="s">
        <v>59</v>
      </c>
      <c r="E5" s="19">
        <v>150</v>
      </c>
      <c r="F5" s="8">
        <v>16.84</v>
      </c>
      <c r="G5" s="8">
        <f>915*0.15</f>
        <v>137.25</v>
      </c>
      <c r="H5" s="8">
        <f>20.43*0.15</f>
        <v>3.0644999999999998</v>
      </c>
      <c r="I5" s="8">
        <f>32.01*0.15</f>
        <v>4.8014999999999999</v>
      </c>
      <c r="J5" s="10">
        <f>136.26*0.15</f>
        <v>20.438999999999997</v>
      </c>
    </row>
    <row r="6" spans="1:12" s="41" customFormat="1" x14ac:dyDescent="0.25">
      <c r="A6" s="46"/>
      <c r="B6" s="9" t="s">
        <v>18</v>
      </c>
      <c r="C6" s="6" t="s">
        <v>19</v>
      </c>
      <c r="D6" s="6" t="s">
        <v>20</v>
      </c>
      <c r="E6" s="19" t="s">
        <v>33</v>
      </c>
      <c r="F6" s="8">
        <v>2.63</v>
      </c>
      <c r="G6" s="8">
        <v>60</v>
      </c>
      <c r="H6" s="8">
        <v>7.0000000000000007E-2</v>
      </c>
      <c r="I6" s="8">
        <v>0.02</v>
      </c>
      <c r="J6" s="10">
        <v>15</v>
      </c>
      <c r="K6"/>
    </row>
    <row r="7" spans="1:12" s="39" customFormat="1" x14ac:dyDescent="0.25">
      <c r="A7" s="46"/>
      <c r="B7" s="9" t="s">
        <v>21</v>
      </c>
      <c r="C7" s="6" t="s">
        <v>50</v>
      </c>
      <c r="D7" s="6" t="s">
        <v>51</v>
      </c>
      <c r="E7" s="19">
        <v>50</v>
      </c>
      <c r="F7" s="8">
        <v>4.09</v>
      </c>
      <c r="G7" s="8">
        <f>318*0.5</f>
        <v>159</v>
      </c>
      <c r="H7" s="7">
        <f>7.28*0.5</f>
        <v>3.64</v>
      </c>
      <c r="I7" s="7">
        <f>12.52*0.5</f>
        <v>6.26</v>
      </c>
      <c r="J7" s="11">
        <f>43.92*0.5</f>
        <v>21.96</v>
      </c>
      <c r="K7"/>
    </row>
    <row r="8" spans="1:12" ht="15.75" thickBot="1" x14ac:dyDescent="0.3">
      <c r="A8" s="75"/>
      <c r="B8" s="12" t="s">
        <v>14</v>
      </c>
      <c r="C8" s="13" t="s">
        <v>31</v>
      </c>
      <c r="D8" s="13" t="s">
        <v>32</v>
      </c>
      <c r="E8" s="20">
        <v>37.5</v>
      </c>
      <c r="F8" s="21">
        <v>1.53</v>
      </c>
      <c r="G8" s="21">
        <f>229.7*0.375</f>
        <v>86.137499999999989</v>
      </c>
      <c r="H8" s="14">
        <f>6.7*0.375</f>
        <v>2.5125000000000002</v>
      </c>
      <c r="I8" s="14">
        <f>1.1*0.375</f>
        <v>0.41250000000000003</v>
      </c>
      <c r="J8" s="15">
        <f>48.3*0.375</f>
        <v>18.112499999999997</v>
      </c>
    </row>
    <row r="9" spans="1:12" ht="16.5" thickBot="1" x14ac:dyDescent="0.3">
      <c r="A9" s="49" t="s">
        <v>15</v>
      </c>
      <c r="B9" s="60"/>
      <c r="C9" s="60"/>
      <c r="D9" s="60"/>
      <c r="E9" s="61"/>
      <c r="F9" s="22">
        <f>SUM(F3:F8)</f>
        <v>69.5</v>
      </c>
      <c r="G9" s="22">
        <f t="shared" ref="G9:J9" si="0">SUM(G3:G8)</f>
        <v>640.1875</v>
      </c>
      <c r="H9" s="22">
        <f t="shared" si="0"/>
        <v>20.353999999999999</v>
      </c>
      <c r="I9" s="22">
        <f t="shared" si="0"/>
        <v>24.039000000000001</v>
      </c>
      <c r="J9" s="22">
        <f t="shared" si="0"/>
        <v>85.036500000000004</v>
      </c>
    </row>
    <row r="10" spans="1:12" ht="30" x14ac:dyDescent="0.25">
      <c r="A10" s="47" t="s">
        <v>28</v>
      </c>
      <c r="B10" s="23" t="s">
        <v>16</v>
      </c>
      <c r="C10" s="24" t="s">
        <v>40</v>
      </c>
      <c r="D10" s="24" t="s">
        <v>41</v>
      </c>
      <c r="E10" s="16" t="s">
        <v>34</v>
      </c>
      <c r="F10" s="17">
        <v>12.99</v>
      </c>
      <c r="G10" s="17">
        <f>415*0.25+162*0.1</f>
        <v>119.95</v>
      </c>
      <c r="H10" s="17">
        <f>7.21*0.25+2.6*0.1</f>
        <v>2.0625</v>
      </c>
      <c r="I10" s="17">
        <f>19.68*0.25+15*0.1</f>
        <v>6.42</v>
      </c>
      <c r="J10" s="18">
        <f>43.73*0.25+3.6*0.1</f>
        <v>11.292499999999999</v>
      </c>
      <c r="K10"/>
    </row>
    <row r="11" spans="1:12" x14ac:dyDescent="0.25">
      <c r="A11" s="48"/>
      <c r="B11" s="9" t="s">
        <v>13</v>
      </c>
      <c r="C11" s="6" t="s">
        <v>42</v>
      </c>
      <c r="D11" s="6" t="s">
        <v>60</v>
      </c>
      <c r="E11" s="19" t="s">
        <v>61</v>
      </c>
      <c r="F11" s="8">
        <v>18.91</v>
      </c>
      <c r="G11" s="31">
        <f>151.2*0.4</f>
        <v>60.48</v>
      </c>
      <c r="H11" s="31">
        <f>15.6*0.4</f>
        <v>6.24</v>
      </c>
      <c r="I11" s="31">
        <f>8.4*0.4</f>
        <v>3.3600000000000003</v>
      </c>
      <c r="J11" s="32">
        <f>3.3*0.4</f>
        <v>1.32</v>
      </c>
      <c r="K11"/>
    </row>
    <row r="12" spans="1:12" x14ac:dyDescent="0.25">
      <c r="A12" s="48"/>
      <c r="B12" s="9" t="s">
        <v>17</v>
      </c>
      <c r="C12" s="6" t="s">
        <v>43</v>
      </c>
      <c r="D12" s="6" t="s">
        <v>44</v>
      </c>
      <c r="E12" s="19">
        <v>80</v>
      </c>
      <c r="F12" s="8">
        <v>9.41</v>
      </c>
      <c r="G12" s="33">
        <f>1625*0.08</f>
        <v>130</v>
      </c>
      <c r="H12" s="33">
        <f>57.32*0.08</f>
        <v>4.5856000000000003</v>
      </c>
      <c r="I12" s="33">
        <f>40.62*0.08</f>
        <v>3.2496</v>
      </c>
      <c r="J12" s="34">
        <f>257.61*0.08</f>
        <v>20.608800000000002</v>
      </c>
      <c r="K12"/>
    </row>
    <row r="13" spans="1:12" x14ac:dyDescent="0.25">
      <c r="A13" s="48"/>
      <c r="B13" s="9" t="s">
        <v>18</v>
      </c>
      <c r="C13" s="6" t="s">
        <v>19</v>
      </c>
      <c r="D13" s="6" t="s">
        <v>20</v>
      </c>
      <c r="E13" s="19" t="s">
        <v>33</v>
      </c>
      <c r="F13" s="8">
        <v>2.63</v>
      </c>
      <c r="G13" s="8">
        <v>60</v>
      </c>
      <c r="H13" s="8">
        <v>7.0000000000000007E-2</v>
      </c>
      <c r="I13" s="8">
        <v>0.02</v>
      </c>
      <c r="J13" s="10">
        <v>15</v>
      </c>
      <c r="K13"/>
    </row>
    <row r="14" spans="1:12" ht="15.75" thickBot="1" x14ac:dyDescent="0.3">
      <c r="A14" s="48"/>
      <c r="B14" s="12" t="s">
        <v>14</v>
      </c>
      <c r="C14" s="13" t="s">
        <v>31</v>
      </c>
      <c r="D14" s="13" t="s">
        <v>32</v>
      </c>
      <c r="E14" s="20">
        <v>26</v>
      </c>
      <c r="F14" s="21">
        <v>1.06</v>
      </c>
      <c r="G14" s="21">
        <f>229.7*0.26</f>
        <v>59.722000000000001</v>
      </c>
      <c r="H14" s="14">
        <f>6.7*0.26</f>
        <v>1.7420000000000002</v>
      </c>
      <c r="I14" s="14">
        <f>1.1*0.26</f>
        <v>0.28600000000000003</v>
      </c>
      <c r="J14" s="15">
        <f>48.3*0.26</f>
        <v>12.558</v>
      </c>
    </row>
    <row r="15" spans="1:12" ht="16.5" thickBot="1" x14ac:dyDescent="0.3">
      <c r="A15" s="62" t="s">
        <v>15</v>
      </c>
      <c r="B15" s="63"/>
      <c r="C15" s="63"/>
      <c r="D15" s="63"/>
      <c r="E15" s="64"/>
      <c r="F15" s="25">
        <f>SUM(F10:F14)</f>
        <v>45.000000000000007</v>
      </c>
      <c r="G15" s="25">
        <f t="shared" ref="G15:J15" si="1">SUM(G10:G14)</f>
        <v>430.15199999999999</v>
      </c>
      <c r="H15" s="25">
        <f t="shared" si="1"/>
        <v>14.700100000000003</v>
      </c>
      <c r="I15" s="25">
        <f t="shared" si="1"/>
        <v>13.335600000000001</v>
      </c>
      <c r="J15" s="25">
        <f t="shared" si="1"/>
        <v>60.779299999999999</v>
      </c>
    </row>
    <row r="16" spans="1:12" ht="30" x14ac:dyDescent="0.25">
      <c r="A16" s="48" t="s">
        <v>29</v>
      </c>
      <c r="B16" s="23" t="s">
        <v>16</v>
      </c>
      <c r="C16" s="24" t="s">
        <v>40</v>
      </c>
      <c r="D16" s="24" t="s">
        <v>41</v>
      </c>
      <c r="E16" s="16" t="s">
        <v>34</v>
      </c>
      <c r="F16" s="17">
        <v>12.99</v>
      </c>
      <c r="G16" s="17">
        <f>415*0.25+162*0.1</f>
        <v>119.95</v>
      </c>
      <c r="H16" s="17">
        <f>7.21*0.25+2.6*0.1</f>
        <v>2.0625</v>
      </c>
      <c r="I16" s="17">
        <f>19.68*0.25+15*0.1</f>
        <v>6.42</v>
      </c>
      <c r="J16" s="18">
        <f>43.73*0.25+3.6*0.1</f>
        <v>11.292499999999999</v>
      </c>
    </row>
    <row r="17" spans="1:11" x14ac:dyDescent="0.25">
      <c r="A17" s="48"/>
      <c r="B17" s="9" t="s">
        <v>13</v>
      </c>
      <c r="C17" s="6" t="s">
        <v>42</v>
      </c>
      <c r="D17" s="6" t="s">
        <v>60</v>
      </c>
      <c r="E17" s="19" t="s">
        <v>45</v>
      </c>
      <c r="F17" s="8">
        <v>33.090000000000003</v>
      </c>
      <c r="G17" s="31">
        <f>151.2*0.7</f>
        <v>105.83999999999999</v>
      </c>
      <c r="H17" s="31">
        <f>15.6*0.7</f>
        <v>10.92</v>
      </c>
      <c r="I17" s="31">
        <f>8.4*0.7</f>
        <v>5.88</v>
      </c>
      <c r="J17" s="32">
        <f>3.3*0.7</f>
        <v>2.3099999999999996</v>
      </c>
      <c r="K17"/>
    </row>
    <row r="18" spans="1:11" s="39" customFormat="1" x14ac:dyDescent="0.25">
      <c r="A18" s="48"/>
      <c r="B18" s="9" t="s">
        <v>17</v>
      </c>
      <c r="C18" s="6" t="s">
        <v>43</v>
      </c>
      <c r="D18" s="6" t="s">
        <v>44</v>
      </c>
      <c r="E18" s="19">
        <v>120</v>
      </c>
      <c r="F18" s="8">
        <v>14.12</v>
      </c>
      <c r="G18" s="33">
        <f>1625*0.12</f>
        <v>195</v>
      </c>
      <c r="H18" s="33">
        <f>57.32*0.12</f>
        <v>6.8784000000000001</v>
      </c>
      <c r="I18" s="33">
        <f>40.62*0.12</f>
        <v>4.8743999999999996</v>
      </c>
      <c r="J18" s="34">
        <f>257.61*0.12</f>
        <v>30.9132</v>
      </c>
      <c r="K18"/>
    </row>
    <row r="19" spans="1:11" s="41" customFormat="1" x14ac:dyDescent="0.25">
      <c r="A19" s="48"/>
      <c r="B19" s="9" t="s">
        <v>46</v>
      </c>
      <c r="C19" s="6" t="s">
        <v>62</v>
      </c>
      <c r="D19" s="6" t="s">
        <v>63</v>
      </c>
      <c r="E19" s="19">
        <v>200</v>
      </c>
      <c r="F19" s="8">
        <v>8.7200000000000006</v>
      </c>
      <c r="G19" s="8">
        <f>111</f>
        <v>111</v>
      </c>
      <c r="H19" s="8">
        <v>0.7</v>
      </c>
      <c r="I19" s="8">
        <v>0</v>
      </c>
      <c r="J19" s="10">
        <v>27</v>
      </c>
    </row>
    <row r="20" spans="1:11" s="40" customFormat="1" ht="15.75" thickBot="1" x14ac:dyDescent="0.3">
      <c r="A20" s="65"/>
      <c r="B20" s="12" t="s">
        <v>14</v>
      </c>
      <c r="C20" s="13" t="s">
        <v>31</v>
      </c>
      <c r="D20" s="13" t="s">
        <v>32</v>
      </c>
      <c r="E20" s="20">
        <v>14</v>
      </c>
      <c r="F20" s="21">
        <v>0.57999999999999996</v>
      </c>
      <c r="G20" s="21">
        <f>229.7*0.14</f>
        <v>32.158000000000001</v>
      </c>
      <c r="H20" s="14">
        <f>6.7*0.14</f>
        <v>0.93800000000000017</v>
      </c>
      <c r="I20" s="14">
        <f>1.1*0.14</f>
        <v>0.15400000000000003</v>
      </c>
      <c r="J20" s="15">
        <f>48.3*0.14</f>
        <v>6.7620000000000005</v>
      </c>
    </row>
    <row r="21" spans="1:11" ht="16.5" thickBot="1" x14ac:dyDescent="0.3">
      <c r="A21" s="49" t="s">
        <v>15</v>
      </c>
      <c r="B21" s="60"/>
      <c r="C21" s="60"/>
      <c r="D21" s="60"/>
      <c r="E21" s="61"/>
      <c r="F21" s="22">
        <f>SUM(F16:F20)</f>
        <v>69.5</v>
      </c>
      <c r="G21" s="22">
        <f>SUM(G16:G20)</f>
        <v>563.94799999999998</v>
      </c>
      <c r="H21" s="22">
        <f>SUM(H16:H20)</f>
        <v>21.498899999999999</v>
      </c>
      <c r="I21" s="22">
        <f>SUM(I16:I20)</f>
        <v>17.328399999999998</v>
      </c>
      <c r="J21" s="22">
        <f>SUM(J16:J20)</f>
        <v>78.277699999999996</v>
      </c>
      <c r="K21"/>
    </row>
    <row r="22" spans="1:11" x14ac:dyDescent="0.25">
      <c r="A22" s="47" t="s">
        <v>30</v>
      </c>
      <c r="B22" s="23" t="s">
        <v>46</v>
      </c>
      <c r="C22" s="24" t="s">
        <v>47</v>
      </c>
      <c r="D22" s="24" t="s">
        <v>64</v>
      </c>
      <c r="E22" s="26" t="s">
        <v>48</v>
      </c>
      <c r="F22" s="27">
        <v>34.299999999999997</v>
      </c>
      <c r="G22" s="29">
        <v>160</v>
      </c>
      <c r="H22" s="29">
        <v>5</v>
      </c>
      <c r="I22" s="29">
        <v>6.2</v>
      </c>
      <c r="J22" s="30">
        <v>22</v>
      </c>
      <c r="K22"/>
    </row>
    <row r="23" spans="1:11" s="40" customFormat="1" ht="15.75" thickBot="1" x14ac:dyDescent="0.3">
      <c r="A23" s="48"/>
      <c r="B23" s="12" t="s">
        <v>21</v>
      </c>
      <c r="C23" s="13" t="s">
        <v>65</v>
      </c>
      <c r="D23" s="13" t="s">
        <v>66</v>
      </c>
      <c r="E23" s="20">
        <v>66.5</v>
      </c>
      <c r="F23" s="21">
        <v>10.7</v>
      </c>
      <c r="G23" s="21">
        <f>207.5*0.665</f>
        <v>137.98750000000001</v>
      </c>
      <c r="H23" s="14">
        <f>4.3*0.665</f>
        <v>2.8595000000000002</v>
      </c>
      <c r="I23" s="14">
        <f>2.8*0.665</f>
        <v>1.8619999999999999</v>
      </c>
      <c r="J23" s="15">
        <f>41.4*0.665</f>
        <v>27.530999999999999</v>
      </c>
      <c r="K23"/>
    </row>
    <row r="24" spans="1:11" ht="16.5" thickBot="1" x14ac:dyDescent="0.3">
      <c r="A24" s="49" t="s">
        <v>15</v>
      </c>
      <c r="B24" s="50"/>
      <c r="C24" s="50"/>
      <c r="D24" s="50"/>
      <c r="E24" s="51"/>
      <c r="F24" s="3">
        <f>SUM(F22:F23)</f>
        <v>45</v>
      </c>
      <c r="G24" s="3">
        <f>SUM(G22:G23)</f>
        <v>297.98750000000001</v>
      </c>
      <c r="H24" s="3">
        <f>SUM(H22:H23)</f>
        <v>7.8595000000000006</v>
      </c>
      <c r="I24" s="3">
        <f>SUM(I22:I23)</f>
        <v>8.0619999999999994</v>
      </c>
      <c r="J24" s="3">
        <f>SUM(J22:J23)</f>
        <v>49.530999999999999</v>
      </c>
      <c r="K24"/>
    </row>
    <row r="26" spans="1:11" ht="15.75" thickBot="1" x14ac:dyDescent="0.3">
      <c r="A26" s="58" t="s">
        <v>25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1" ht="15.75" x14ac:dyDescent="0.25">
      <c r="A27" s="28"/>
      <c r="B27" s="28"/>
      <c r="C27" s="57" t="s">
        <v>23</v>
      </c>
      <c r="D27" s="57"/>
      <c r="G27" s="59"/>
      <c r="H27" s="59"/>
      <c r="I27" s="59"/>
      <c r="J27" s="59"/>
    </row>
    <row r="28" spans="1:11" x14ac:dyDescent="0.25">
      <c r="A28" s="1"/>
      <c r="B28" s="1"/>
      <c r="C28" s="1"/>
      <c r="D28" s="1"/>
    </row>
    <row r="29" spans="1:11" x14ac:dyDescent="0.25">
      <c r="A29" s="45" t="s">
        <v>24</v>
      </c>
      <c r="B29" s="45"/>
    </row>
    <row r="30" spans="1:11" x14ac:dyDescent="0.25">
      <c r="A30" s="45" t="s">
        <v>26</v>
      </c>
      <c r="B30" s="45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9:E9"/>
    <mergeCell ref="A10:A14"/>
    <mergeCell ref="A15:E15"/>
    <mergeCell ref="A16:A20"/>
    <mergeCell ref="A21:E21"/>
    <mergeCell ref="A3:A8"/>
    <mergeCell ref="A29:B29"/>
    <mergeCell ref="A30:B30"/>
    <mergeCell ref="A22:A23"/>
    <mergeCell ref="A24:E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5" workbookViewId="0">
      <selection activeCell="A32" sqref="A32:J32"/>
    </sheetView>
  </sheetViews>
  <sheetFormatPr defaultRowHeight="15" x14ac:dyDescent="0.25"/>
  <cols>
    <col min="1" max="1" width="25.7109375" style="2" customWidth="1"/>
    <col min="2" max="2" width="25" style="2" customWidth="1"/>
    <col min="3" max="3" width="12.28515625" style="2" customWidth="1"/>
    <col min="4" max="4" width="44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8" t="s">
        <v>22</v>
      </c>
      <c r="C1" s="69"/>
      <c r="D1" s="1" t="s">
        <v>1</v>
      </c>
      <c r="E1" s="35"/>
      <c r="F1" s="1" t="s">
        <v>2</v>
      </c>
      <c r="G1" s="70">
        <v>44523</v>
      </c>
      <c r="H1" s="71"/>
      <c r="I1" s="71"/>
      <c r="J1" s="71"/>
      <c r="K1" s="1"/>
      <c r="L1" s="1"/>
    </row>
    <row r="2" spans="1:12" ht="15.75" thickBot="1" x14ac:dyDescent="0.3">
      <c r="A2" s="42" t="s">
        <v>3</v>
      </c>
      <c r="B2" s="36" t="s">
        <v>4</v>
      </c>
      <c r="C2" s="37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8" t="s">
        <v>12</v>
      </c>
    </row>
    <row r="3" spans="1:12" s="41" customFormat="1" x14ac:dyDescent="0.25">
      <c r="A3" s="79" t="s">
        <v>35</v>
      </c>
      <c r="B3" s="77" t="s">
        <v>53</v>
      </c>
      <c r="C3" s="78" t="s">
        <v>54</v>
      </c>
      <c r="D3" s="78" t="s">
        <v>55</v>
      </c>
      <c r="E3" s="16">
        <v>15</v>
      </c>
      <c r="F3" s="17">
        <v>1.86</v>
      </c>
      <c r="G3" s="17">
        <f>6/50*15</f>
        <v>1.7999999999999998</v>
      </c>
      <c r="H3" s="17">
        <f>0.35/50*15</f>
        <v>0.10499999999999998</v>
      </c>
      <c r="I3" s="17">
        <f>0.05/50*15</f>
        <v>1.4999999999999999E-2</v>
      </c>
      <c r="J3" s="18">
        <f>0.95/50*15</f>
        <v>0.28499999999999998</v>
      </c>
    </row>
    <row r="4" spans="1:12" ht="15" customHeight="1" x14ac:dyDescent="0.25">
      <c r="A4" s="72"/>
      <c r="B4" s="9" t="s">
        <v>13</v>
      </c>
      <c r="C4" s="6" t="s">
        <v>56</v>
      </c>
      <c r="D4" s="6" t="s">
        <v>57</v>
      </c>
      <c r="E4" s="19">
        <v>70</v>
      </c>
      <c r="F4" s="8">
        <v>42.55</v>
      </c>
      <c r="G4" s="8">
        <f>140/50*70</f>
        <v>196</v>
      </c>
      <c r="H4" s="8">
        <f>7.83/50*70</f>
        <v>10.962</v>
      </c>
      <c r="I4" s="8">
        <f>8.95/50*70</f>
        <v>12.53</v>
      </c>
      <c r="J4" s="10">
        <f>6.6/50*70</f>
        <v>9.24</v>
      </c>
    </row>
    <row r="5" spans="1:12" s="39" customFormat="1" x14ac:dyDescent="0.25">
      <c r="A5" s="72"/>
      <c r="B5" s="9" t="s">
        <v>17</v>
      </c>
      <c r="C5" s="6" t="s">
        <v>58</v>
      </c>
      <c r="D5" s="6" t="s">
        <v>59</v>
      </c>
      <c r="E5" s="19">
        <v>150</v>
      </c>
      <c r="F5" s="8">
        <v>16.84</v>
      </c>
      <c r="G5" s="8">
        <f>915*0.15</f>
        <v>137.25</v>
      </c>
      <c r="H5" s="8">
        <f>20.43*0.15</f>
        <v>3.0644999999999998</v>
      </c>
      <c r="I5" s="8">
        <f>32.01*0.15</f>
        <v>4.8014999999999999</v>
      </c>
      <c r="J5" s="10">
        <f>136.26*0.15</f>
        <v>20.438999999999997</v>
      </c>
    </row>
    <row r="6" spans="1:12" x14ac:dyDescent="0.25">
      <c r="A6" s="72"/>
      <c r="B6" s="9" t="s">
        <v>18</v>
      </c>
      <c r="C6" s="6" t="s">
        <v>19</v>
      </c>
      <c r="D6" s="6" t="s">
        <v>20</v>
      </c>
      <c r="E6" s="19" t="s">
        <v>33</v>
      </c>
      <c r="F6" s="8">
        <v>2.63</v>
      </c>
      <c r="G6" s="8">
        <v>60</v>
      </c>
      <c r="H6" s="8">
        <v>7.0000000000000007E-2</v>
      </c>
      <c r="I6" s="8">
        <v>0.02</v>
      </c>
      <c r="J6" s="10">
        <v>15</v>
      </c>
    </row>
    <row r="7" spans="1:12" x14ac:dyDescent="0.25">
      <c r="A7" s="72"/>
      <c r="B7" s="9" t="s">
        <v>21</v>
      </c>
      <c r="C7" s="6" t="s">
        <v>50</v>
      </c>
      <c r="D7" s="6" t="s">
        <v>51</v>
      </c>
      <c r="E7" s="19">
        <v>50</v>
      </c>
      <c r="F7" s="8">
        <v>4.09</v>
      </c>
      <c r="G7" s="8">
        <f>318*0.5</f>
        <v>159</v>
      </c>
      <c r="H7" s="7">
        <f>7.28*0.5</f>
        <v>3.64</v>
      </c>
      <c r="I7" s="7">
        <f>12.52*0.5</f>
        <v>6.26</v>
      </c>
      <c r="J7" s="11">
        <f>43.92*0.5</f>
        <v>21.96</v>
      </c>
    </row>
    <row r="8" spans="1:12" ht="15.75" thickBot="1" x14ac:dyDescent="0.3">
      <c r="A8" s="73"/>
      <c r="B8" s="12" t="s">
        <v>14</v>
      </c>
      <c r="C8" s="13" t="s">
        <v>31</v>
      </c>
      <c r="D8" s="13" t="s">
        <v>32</v>
      </c>
      <c r="E8" s="20">
        <v>37.5</v>
      </c>
      <c r="F8" s="21">
        <v>1.53</v>
      </c>
      <c r="G8" s="21">
        <f>229.7*0.375</f>
        <v>86.137499999999989</v>
      </c>
      <c r="H8" s="14">
        <f>6.7*0.375</f>
        <v>2.5125000000000002</v>
      </c>
      <c r="I8" s="14">
        <f>1.1*0.375</f>
        <v>0.41250000000000003</v>
      </c>
      <c r="J8" s="15">
        <f>48.3*0.375</f>
        <v>18.112499999999997</v>
      </c>
    </row>
    <row r="9" spans="1:12" ht="16.5" thickBot="1" x14ac:dyDescent="0.3">
      <c r="A9" s="49" t="s">
        <v>15</v>
      </c>
      <c r="B9" s="60"/>
      <c r="C9" s="60"/>
      <c r="D9" s="60"/>
      <c r="E9" s="61"/>
      <c r="F9" s="22">
        <f>SUM(F3:F8)</f>
        <v>69.5</v>
      </c>
      <c r="G9" s="22">
        <f t="shared" ref="G9:J9" si="0">SUM(G3:G8)</f>
        <v>640.1875</v>
      </c>
      <c r="H9" s="22">
        <f t="shared" si="0"/>
        <v>20.353999999999999</v>
      </c>
      <c r="I9" s="22">
        <f t="shared" si="0"/>
        <v>24.039000000000001</v>
      </c>
      <c r="J9" s="22">
        <f t="shared" si="0"/>
        <v>85.036500000000004</v>
      </c>
    </row>
    <row r="10" spans="1:12" s="41" customFormat="1" x14ac:dyDescent="0.25">
      <c r="A10" s="80" t="s">
        <v>36</v>
      </c>
      <c r="B10" s="77" t="s">
        <v>53</v>
      </c>
      <c r="C10" s="78" t="s">
        <v>54</v>
      </c>
      <c r="D10" s="78" t="s">
        <v>55</v>
      </c>
      <c r="E10" s="16">
        <v>20</v>
      </c>
      <c r="F10" s="17">
        <v>2.48</v>
      </c>
      <c r="G10" s="17">
        <f>6/50*20</f>
        <v>2.4</v>
      </c>
      <c r="H10" s="17">
        <f>0.35/50*20</f>
        <v>0.13999999999999999</v>
      </c>
      <c r="I10" s="17">
        <f>0.05/50*20</f>
        <v>0.02</v>
      </c>
      <c r="J10" s="18">
        <f>0.95/50*20</f>
        <v>0.38</v>
      </c>
    </row>
    <row r="11" spans="1:12" s="41" customFormat="1" x14ac:dyDescent="0.25">
      <c r="A11" s="46"/>
      <c r="B11" s="9" t="s">
        <v>17</v>
      </c>
      <c r="C11" s="6" t="s">
        <v>58</v>
      </c>
      <c r="D11" s="6" t="s">
        <v>59</v>
      </c>
      <c r="E11" s="19">
        <v>150</v>
      </c>
      <c r="F11" s="8">
        <v>16.84</v>
      </c>
      <c r="G11" s="8">
        <f>915*0.15</f>
        <v>137.25</v>
      </c>
      <c r="H11" s="8">
        <f>20.43*0.15</f>
        <v>3.0644999999999998</v>
      </c>
      <c r="I11" s="8">
        <f>32.01*0.15</f>
        <v>4.8014999999999999</v>
      </c>
      <c r="J11" s="10">
        <f>136.26*0.15</f>
        <v>20.438999999999997</v>
      </c>
    </row>
    <row r="12" spans="1:12" s="41" customFormat="1" x14ac:dyDescent="0.25">
      <c r="A12" s="46"/>
      <c r="B12" s="9" t="s">
        <v>18</v>
      </c>
      <c r="C12" s="6" t="s">
        <v>19</v>
      </c>
      <c r="D12" s="6" t="s">
        <v>20</v>
      </c>
      <c r="E12" s="19" t="s">
        <v>33</v>
      </c>
      <c r="F12" s="8">
        <v>2.63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s="41" customFormat="1" x14ac:dyDescent="0.25">
      <c r="A13" s="46"/>
      <c r="B13" s="9" t="s">
        <v>21</v>
      </c>
      <c r="C13" s="6" t="s">
        <v>50</v>
      </c>
      <c r="D13" s="6" t="s">
        <v>51</v>
      </c>
      <c r="E13" s="19">
        <v>50</v>
      </c>
      <c r="F13" s="8">
        <v>4.09</v>
      </c>
      <c r="G13" s="8">
        <f>318*0.5</f>
        <v>159</v>
      </c>
      <c r="H13" s="7">
        <f>7.28*0.5</f>
        <v>3.64</v>
      </c>
      <c r="I13" s="7">
        <f>12.52*0.5</f>
        <v>6.26</v>
      </c>
      <c r="J13" s="11">
        <f>43.92*0.5</f>
        <v>21.96</v>
      </c>
    </row>
    <row r="14" spans="1:12" ht="15.75" thickBot="1" x14ac:dyDescent="0.3">
      <c r="A14" s="75"/>
      <c r="B14" s="12" t="s">
        <v>14</v>
      </c>
      <c r="C14" s="13" t="s">
        <v>31</v>
      </c>
      <c r="D14" s="13" t="s">
        <v>32</v>
      </c>
      <c r="E14" s="20">
        <v>20.7</v>
      </c>
      <c r="F14" s="21">
        <v>0.96</v>
      </c>
      <c r="G14" s="21">
        <f>229.7*0.207</f>
        <v>47.547899999999998</v>
      </c>
      <c r="H14" s="14">
        <f>6.7*0.207</f>
        <v>1.3869</v>
      </c>
      <c r="I14" s="14">
        <f>1.1*0.207</f>
        <v>0.22770000000000001</v>
      </c>
      <c r="J14" s="15">
        <f>48.3*0.207</f>
        <v>9.9980999999999991</v>
      </c>
    </row>
    <row r="15" spans="1:12" ht="16.5" thickBot="1" x14ac:dyDescent="0.3">
      <c r="A15" s="49" t="s">
        <v>15</v>
      </c>
      <c r="B15" s="60"/>
      <c r="C15" s="60"/>
      <c r="D15" s="60"/>
      <c r="E15" s="61"/>
      <c r="F15" s="22">
        <f>SUM(F10:F14)</f>
        <v>27</v>
      </c>
      <c r="G15" s="22">
        <f t="shared" ref="G15:J15" si="1">SUM(G10:G14)</f>
        <v>406.1979</v>
      </c>
      <c r="H15" s="22">
        <f t="shared" si="1"/>
        <v>8.301400000000001</v>
      </c>
      <c r="I15" s="22">
        <f t="shared" si="1"/>
        <v>11.329199999999998</v>
      </c>
      <c r="J15" s="22">
        <f t="shared" si="1"/>
        <v>67.77709999999999</v>
      </c>
    </row>
    <row r="16" spans="1:12" s="39" customFormat="1" ht="15.75" thickTop="1" x14ac:dyDescent="0.25">
      <c r="A16" s="66" t="s">
        <v>38</v>
      </c>
      <c r="B16" s="23" t="s">
        <v>18</v>
      </c>
      <c r="C16" s="24" t="s">
        <v>19</v>
      </c>
      <c r="D16" s="24" t="s">
        <v>20</v>
      </c>
      <c r="E16" s="16" t="s">
        <v>33</v>
      </c>
      <c r="F16" s="17">
        <v>2.63</v>
      </c>
      <c r="G16" s="17">
        <v>60</v>
      </c>
      <c r="H16" s="17">
        <v>7.0000000000000007E-2</v>
      </c>
      <c r="I16" s="17">
        <v>0.02</v>
      </c>
      <c r="J16" s="18">
        <v>15</v>
      </c>
    </row>
    <row r="17" spans="1:11" s="39" customFormat="1" ht="15.75" thickBot="1" x14ac:dyDescent="0.3">
      <c r="A17" s="46"/>
      <c r="B17" s="12" t="s">
        <v>49</v>
      </c>
      <c r="C17" s="13" t="s">
        <v>47</v>
      </c>
      <c r="D17" s="13" t="s">
        <v>52</v>
      </c>
      <c r="E17" s="20">
        <v>20.7</v>
      </c>
      <c r="F17" s="21">
        <v>4.37</v>
      </c>
      <c r="G17" s="21">
        <f>450*0.207</f>
        <v>93.149999999999991</v>
      </c>
      <c r="H17" s="14">
        <f>7.5*0.207</f>
        <v>1.5525</v>
      </c>
      <c r="I17" s="14">
        <f>16*0.207</f>
        <v>3.3119999999999998</v>
      </c>
      <c r="J17" s="15">
        <f>66*0.207</f>
        <v>13.661999999999999</v>
      </c>
      <c r="K17"/>
    </row>
    <row r="18" spans="1:11" ht="16.5" thickBot="1" x14ac:dyDescent="0.3">
      <c r="A18" s="49" t="s">
        <v>15</v>
      </c>
      <c r="B18" s="60"/>
      <c r="C18" s="60"/>
      <c r="D18" s="60"/>
      <c r="E18" s="61"/>
      <c r="F18" s="22">
        <f>SUM(F16:F17)</f>
        <v>7</v>
      </c>
      <c r="G18" s="22">
        <f t="shared" ref="G18:J18" si="2">SUM(G16:G17)</f>
        <v>153.14999999999998</v>
      </c>
      <c r="H18" s="22">
        <f t="shared" si="2"/>
        <v>1.6225000000000001</v>
      </c>
      <c r="I18" s="22">
        <f t="shared" si="2"/>
        <v>3.3319999999999999</v>
      </c>
      <c r="J18" s="22">
        <f t="shared" si="2"/>
        <v>28.661999999999999</v>
      </c>
    </row>
    <row r="19" spans="1:11" ht="30" x14ac:dyDescent="0.25">
      <c r="A19" s="47" t="s">
        <v>37</v>
      </c>
      <c r="B19" s="23" t="s">
        <v>16</v>
      </c>
      <c r="C19" s="24" t="s">
        <v>40</v>
      </c>
      <c r="D19" s="24" t="s">
        <v>41</v>
      </c>
      <c r="E19" s="16" t="s">
        <v>34</v>
      </c>
      <c r="F19" s="17">
        <v>12.99</v>
      </c>
      <c r="G19" s="17">
        <f>415*0.25+162*0.1</f>
        <v>119.95</v>
      </c>
      <c r="H19" s="17">
        <f>7.21*0.25+2.6*0.1</f>
        <v>2.0625</v>
      </c>
      <c r="I19" s="17">
        <f>19.68*0.25+15*0.1</f>
        <v>6.42</v>
      </c>
      <c r="J19" s="18">
        <f>43.73*0.25+3.6*0.1</f>
        <v>11.292499999999999</v>
      </c>
    </row>
    <row r="20" spans="1:11" x14ac:dyDescent="0.25">
      <c r="A20" s="48"/>
      <c r="B20" s="9" t="s">
        <v>13</v>
      </c>
      <c r="C20" s="6" t="s">
        <v>42</v>
      </c>
      <c r="D20" s="6" t="s">
        <v>60</v>
      </c>
      <c r="E20" s="19" t="s">
        <v>61</v>
      </c>
      <c r="F20" s="8">
        <v>18.91</v>
      </c>
      <c r="G20" s="31">
        <f>151.2*0.4</f>
        <v>60.48</v>
      </c>
      <c r="H20" s="31">
        <f>15.6*0.4</f>
        <v>6.24</v>
      </c>
      <c r="I20" s="31">
        <f>8.4*0.4</f>
        <v>3.3600000000000003</v>
      </c>
      <c r="J20" s="32">
        <f>3.3*0.4</f>
        <v>1.32</v>
      </c>
    </row>
    <row r="21" spans="1:11" x14ac:dyDescent="0.25">
      <c r="A21" s="48"/>
      <c r="B21" s="9" t="s">
        <v>17</v>
      </c>
      <c r="C21" s="6" t="s">
        <v>43</v>
      </c>
      <c r="D21" s="6" t="s">
        <v>44</v>
      </c>
      <c r="E21" s="19">
        <v>80</v>
      </c>
      <c r="F21" s="8">
        <v>9.41</v>
      </c>
      <c r="G21" s="33">
        <f>1625*0.08</f>
        <v>130</v>
      </c>
      <c r="H21" s="33">
        <f>57.32*0.08</f>
        <v>4.5856000000000003</v>
      </c>
      <c r="I21" s="33">
        <f>40.62*0.08</f>
        <v>3.2496</v>
      </c>
      <c r="J21" s="34">
        <f>257.61*0.08</f>
        <v>20.608800000000002</v>
      </c>
    </row>
    <row r="22" spans="1:11" x14ac:dyDescent="0.25">
      <c r="A22" s="48"/>
      <c r="B22" s="9" t="s">
        <v>18</v>
      </c>
      <c r="C22" s="6" t="s">
        <v>19</v>
      </c>
      <c r="D22" s="6" t="s">
        <v>20</v>
      </c>
      <c r="E22" s="19" t="s">
        <v>33</v>
      </c>
      <c r="F22" s="8">
        <v>2.63</v>
      </c>
      <c r="G22" s="8">
        <v>60</v>
      </c>
      <c r="H22" s="8">
        <v>7.0000000000000007E-2</v>
      </c>
      <c r="I22" s="8">
        <v>0.02</v>
      </c>
      <c r="J22" s="10">
        <v>15</v>
      </c>
    </row>
    <row r="23" spans="1:11" ht="15.75" thickBot="1" x14ac:dyDescent="0.3">
      <c r="A23" s="48"/>
      <c r="B23" s="12" t="s">
        <v>14</v>
      </c>
      <c r="C23" s="13" t="s">
        <v>31</v>
      </c>
      <c r="D23" s="13" t="s">
        <v>32</v>
      </c>
      <c r="E23" s="20">
        <v>26</v>
      </c>
      <c r="F23" s="21">
        <v>1.06</v>
      </c>
      <c r="G23" s="21">
        <f>229.7*0.26</f>
        <v>59.722000000000001</v>
      </c>
      <c r="H23" s="14">
        <f>6.7*0.26</f>
        <v>1.7420000000000002</v>
      </c>
      <c r="I23" s="14">
        <f>1.1*0.26</f>
        <v>0.28600000000000003</v>
      </c>
      <c r="J23" s="15">
        <f>48.3*0.26</f>
        <v>12.558</v>
      </c>
    </row>
    <row r="24" spans="1:11" ht="16.5" thickBot="1" x14ac:dyDescent="0.3">
      <c r="A24" s="62" t="s">
        <v>15</v>
      </c>
      <c r="B24" s="63"/>
      <c r="C24" s="63"/>
      <c r="D24" s="63"/>
      <c r="E24" s="64"/>
      <c r="F24" s="25">
        <f>SUM(F19:F23)</f>
        <v>45.000000000000007</v>
      </c>
      <c r="G24" s="25">
        <f t="shared" ref="G24:J24" si="3">SUM(G19:G23)</f>
        <v>430.15199999999999</v>
      </c>
      <c r="H24" s="25">
        <f t="shared" si="3"/>
        <v>14.700100000000003</v>
      </c>
      <c r="I24" s="25">
        <f t="shared" si="3"/>
        <v>13.335600000000001</v>
      </c>
      <c r="J24" s="25">
        <f t="shared" si="3"/>
        <v>60.779299999999999</v>
      </c>
    </row>
    <row r="25" spans="1:11" ht="30" x14ac:dyDescent="0.25">
      <c r="A25" s="67" t="s">
        <v>39</v>
      </c>
      <c r="B25" s="23" t="s">
        <v>16</v>
      </c>
      <c r="C25" s="24" t="s">
        <v>40</v>
      </c>
      <c r="D25" s="24" t="s">
        <v>41</v>
      </c>
      <c r="E25" s="16" t="s">
        <v>34</v>
      </c>
      <c r="F25" s="17">
        <v>12.99</v>
      </c>
      <c r="G25" s="17">
        <f>415*0.25+162*0.1</f>
        <v>119.95</v>
      </c>
      <c r="H25" s="17">
        <f>7.21*0.25+2.6*0.1</f>
        <v>2.0625</v>
      </c>
      <c r="I25" s="17">
        <f>19.68*0.25+15*0.1</f>
        <v>6.42</v>
      </c>
      <c r="J25" s="18">
        <f>43.73*0.25+3.6*0.1</f>
        <v>11.292499999999999</v>
      </c>
    </row>
    <row r="26" spans="1:11" s="40" customFormat="1" x14ac:dyDescent="0.25">
      <c r="A26" s="67"/>
      <c r="B26" s="9" t="s">
        <v>13</v>
      </c>
      <c r="C26" s="6" t="s">
        <v>42</v>
      </c>
      <c r="D26" s="6" t="s">
        <v>60</v>
      </c>
      <c r="E26" s="19" t="s">
        <v>45</v>
      </c>
      <c r="F26" s="8">
        <v>33.090000000000003</v>
      </c>
      <c r="G26" s="31">
        <f>151.2*0.7</f>
        <v>105.83999999999999</v>
      </c>
      <c r="H26" s="31">
        <f>15.6*0.7</f>
        <v>10.92</v>
      </c>
      <c r="I26" s="31">
        <f>8.4*0.7</f>
        <v>5.88</v>
      </c>
      <c r="J26" s="32">
        <f>3.3*0.7</f>
        <v>2.3099999999999996</v>
      </c>
    </row>
    <row r="27" spans="1:11" x14ac:dyDescent="0.25">
      <c r="A27" s="67"/>
      <c r="B27" s="9" t="s">
        <v>17</v>
      </c>
      <c r="C27" s="6" t="s">
        <v>43</v>
      </c>
      <c r="D27" s="6" t="s">
        <v>44</v>
      </c>
      <c r="E27" s="19">
        <v>120</v>
      </c>
      <c r="F27" s="8">
        <v>14.12</v>
      </c>
      <c r="G27" s="33">
        <f>1625*0.12</f>
        <v>195</v>
      </c>
      <c r="H27" s="33">
        <f>57.32*0.12</f>
        <v>6.8784000000000001</v>
      </c>
      <c r="I27" s="33">
        <f>40.62*0.12</f>
        <v>4.8743999999999996</v>
      </c>
      <c r="J27" s="34">
        <f>257.61*0.12</f>
        <v>30.9132</v>
      </c>
    </row>
    <row r="28" spans="1:11" x14ac:dyDescent="0.25">
      <c r="A28" s="67"/>
      <c r="B28" s="9" t="s">
        <v>46</v>
      </c>
      <c r="C28" s="6" t="s">
        <v>62</v>
      </c>
      <c r="D28" s="6" t="s">
        <v>63</v>
      </c>
      <c r="E28" s="19">
        <v>200</v>
      </c>
      <c r="F28" s="8">
        <v>8.7200000000000006</v>
      </c>
      <c r="G28" s="8">
        <f>111</f>
        <v>111</v>
      </c>
      <c r="H28" s="8">
        <v>0.7</v>
      </c>
      <c r="I28" s="8">
        <v>0</v>
      </c>
      <c r="J28" s="10">
        <v>27</v>
      </c>
    </row>
    <row r="29" spans="1:11" s="39" customFormat="1" ht="15.75" thickBot="1" x14ac:dyDescent="0.3">
      <c r="A29" s="67"/>
      <c r="B29" s="12" t="s">
        <v>14</v>
      </c>
      <c r="C29" s="13" t="s">
        <v>31</v>
      </c>
      <c r="D29" s="13" t="s">
        <v>32</v>
      </c>
      <c r="E29" s="20">
        <v>14</v>
      </c>
      <c r="F29" s="21">
        <v>0.57999999999999996</v>
      </c>
      <c r="G29" s="21">
        <f>229.7*0.14</f>
        <v>32.158000000000001</v>
      </c>
      <c r="H29" s="14">
        <f>6.7*0.14</f>
        <v>0.93800000000000017</v>
      </c>
      <c r="I29" s="14">
        <f>1.1*0.14</f>
        <v>0.15400000000000003</v>
      </c>
      <c r="J29" s="15">
        <f>48.3*0.14</f>
        <v>6.7620000000000005</v>
      </c>
      <c r="K29"/>
    </row>
    <row r="30" spans="1:11" ht="16.5" thickBot="1" x14ac:dyDescent="0.3">
      <c r="A30" s="62" t="s">
        <v>15</v>
      </c>
      <c r="B30" s="63"/>
      <c r="C30" s="63"/>
      <c r="D30" s="63"/>
      <c r="E30" s="64"/>
      <c r="F30" s="25">
        <f>SUM(F25:F29)</f>
        <v>69.5</v>
      </c>
      <c r="G30" s="25">
        <f>SUM(G25:G29)</f>
        <v>563.94799999999998</v>
      </c>
      <c r="H30" s="25">
        <f>SUM(H25:H29)</f>
        <v>21.498899999999999</v>
      </c>
      <c r="I30" s="25">
        <f>SUM(I25:I29)</f>
        <v>17.328399999999998</v>
      </c>
      <c r="J30" s="25">
        <f>SUM(J25:J29)</f>
        <v>78.277699999999996</v>
      </c>
    </row>
    <row r="32" spans="1:11" ht="15.75" thickBot="1" x14ac:dyDescent="0.3">
      <c r="A32" s="58" t="s">
        <v>25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15.75" x14ac:dyDescent="0.25">
      <c r="A33" s="28"/>
      <c r="B33" s="28"/>
      <c r="C33" s="57" t="s">
        <v>23</v>
      </c>
      <c r="D33" s="57"/>
      <c r="G33" s="59"/>
      <c r="H33" s="59"/>
      <c r="I33" s="59"/>
      <c r="J33" s="59"/>
    </row>
    <row r="34" spans="1:10" x14ac:dyDescent="0.25">
      <c r="A34" s="1"/>
      <c r="B34" s="1"/>
      <c r="C34" s="1"/>
      <c r="D34" s="1"/>
    </row>
    <row r="35" spans="1:10" x14ac:dyDescent="0.25">
      <c r="A35" s="45" t="s">
        <v>24</v>
      </c>
      <c r="B35" s="45"/>
    </row>
    <row r="36" spans="1:10" x14ac:dyDescent="0.25">
      <c r="A36" s="45" t="s">
        <v>26</v>
      </c>
      <c r="B36" s="45"/>
    </row>
    <row r="37" spans="1:10" x14ac:dyDescent="0.25">
      <c r="A37" s="4"/>
    </row>
  </sheetData>
  <mergeCells count="17">
    <mergeCell ref="B1:C1"/>
    <mergeCell ref="G1:J1"/>
    <mergeCell ref="A9:E9"/>
    <mergeCell ref="A19:A23"/>
    <mergeCell ref="A3:A8"/>
    <mergeCell ref="A10:A14"/>
    <mergeCell ref="A35:B35"/>
    <mergeCell ref="A36:B36"/>
    <mergeCell ref="A15:E15"/>
    <mergeCell ref="A16:A17"/>
    <mergeCell ref="A18:E18"/>
    <mergeCell ref="A25:A29"/>
    <mergeCell ref="A30:E30"/>
    <mergeCell ref="A32:J32"/>
    <mergeCell ref="C33:D33"/>
    <mergeCell ref="G33:J33"/>
    <mergeCell ref="A24:E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23.11 1-4 кл</vt:lpstr>
      <vt:lpstr>23.11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2021-11-22T11:22:34Z</dcterms:modified>
</cp:coreProperties>
</file>