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6.11 1-4 кл" sheetId="1" r:id="rId1"/>
    <sheet name="26.11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0" i="2"/>
  <c r="I20" i="2"/>
  <c r="H20" i="2"/>
  <c r="G20" i="2"/>
  <c r="J18" i="2"/>
  <c r="I18" i="2"/>
  <c r="H18" i="2"/>
  <c r="G18" i="2"/>
  <c r="J17" i="2"/>
  <c r="I17" i="2"/>
  <c r="H17" i="2"/>
  <c r="G17" i="2"/>
  <c r="J14" i="2"/>
  <c r="I14" i="2"/>
  <c r="H14" i="2"/>
  <c r="G14" i="2"/>
  <c r="J12" i="2"/>
  <c r="I12" i="2"/>
  <c r="H12" i="2"/>
  <c r="G12" i="2"/>
  <c r="J11" i="2"/>
  <c r="I11" i="2"/>
  <c r="H11" i="2"/>
  <c r="G11" i="2"/>
  <c r="I10" i="2"/>
  <c r="H10" i="2"/>
  <c r="G10" i="2"/>
  <c r="J10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J24" i="1" l="1"/>
  <c r="I24" i="1"/>
  <c r="H24" i="1"/>
  <c r="G24" i="1"/>
  <c r="J20" i="1" l="1"/>
  <c r="I20" i="1"/>
  <c r="H20" i="1"/>
  <c r="G20" i="1"/>
  <c r="J18" i="1"/>
  <c r="I18" i="1"/>
  <c r="H18" i="1"/>
  <c r="G18" i="1"/>
  <c r="J15" i="1"/>
  <c r="I15" i="1"/>
  <c r="H15" i="1"/>
  <c r="G15" i="1"/>
  <c r="J13" i="1"/>
  <c r="I13" i="1"/>
  <c r="H13" i="1"/>
  <c r="G13" i="1"/>
  <c r="J11" i="1"/>
  <c r="I11" i="1"/>
  <c r="H11" i="1"/>
  <c r="G11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 l="1"/>
  <c r="I4" i="1"/>
  <c r="H4" i="1"/>
  <c r="G4" i="1"/>
  <c r="J3" i="1"/>
  <c r="I3" i="1"/>
  <c r="H3" i="1"/>
  <c r="G3" i="1"/>
  <c r="J19" i="1" l="1"/>
  <c r="I19" i="1"/>
  <c r="H19" i="1"/>
  <c r="G19" i="1"/>
  <c r="G21" i="1"/>
  <c r="H21" i="1"/>
  <c r="I21" i="1"/>
  <c r="J21" i="1"/>
  <c r="F21" i="1"/>
  <c r="J10" i="1" l="1"/>
  <c r="I10" i="1"/>
  <c r="H10" i="1"/>
  <c r="G10" i="1"/>
  <c r="J17" i="1"/>
  <c r="I17" i="1"/>
  <c r="H17" i="1"/>
  <c r="G17" i="1"/>
  <c r="J16" i="1"/>
  <c r="I16" i="1"/>
  <c r="H16" i="1"/>
  <c r="G16" i="1"/>
  <c r="F21" i="2"/>
  <c r="J21" i="2"/>
  <c r="I21" i="2"/>
  <c r="H21" i="2"/>
  <c r="G21" i="2"/>
  <c r="F13" i="2" l="1"/>
  <c r="J13" i="2"/>
  <c r="I13" i="2"/>
  <c r="H13" i="2"/>
  <c r="G13" i="2"/>
  <c r="F28" i="2" l="1"/>
  <c r="J28" i="2"/>
  <c r="I28" i="2"/>
  <c r="H28" i="2"/>
  <c r="G28" i="2"/>
  <c r="G16" i="2"/>
  <c r="H16" i="2"/>
  <c r="I16" i="2"/>
  <c r="J16" i="2"/>
  <c r="F16" i="2"/>
  <c r="F9" i="2" l="1"/>
  <c r="G9" i="2" l="1"/>
  <c r="J9" i="2"/>
  <c r="H9" i="2" l="1"/>
  <c r="I9" i="2"/>
  <c r="F14" i="1"/>
  <c r="G9" i="1"/>
  <c r="H9" i="1"/>
  <c r="I9" i="1"/>
  <c r="J9" i="1"/>
  <c r="F9" i="1"/>
  <c r="F25" i="1" l="1"/>
  <c r="I25" i="1"/>
  <c r="H25" i="1"/>
  <c r="G25" i="1"/>
  <c r="J25" i="1" l="1"/>
  <c r="J14" i="1"/>
  <c r="I14" i="1"/>
  <c r="H14" i="1"/>
  <c r="G14" i="1"/>
</calcChain>
</file>

<file path=xl/sharedStrings.xml><?xml version="1.0" encoding="utf-8"?>
<sst xmlns="http://schemas.openxmlformats.org/spreadsheetml/2006/main" count="187" uniqueCount="78">
  <si>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</si>
  <si>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</si>
  <si>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</si>
  <si>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</si>
  <si>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</si>
  <si>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</si>
  <si>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</si>
  <si>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</si>
  <si>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</si>
  <si>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</si>
  <si>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</si>
  <si>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</si>
  <si>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</si>
  <si>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</si>
  <si>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</si>
  <si>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</si>
  <si>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</si>
  <si>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</si>
  <si>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</si>
  <si>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</si>
  <si>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</si>
  <si>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</si>
  <si>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</si>
  <si>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</si>
  <si>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</si>
  <si>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</si>
  <si>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</si>
  <si>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</si>
  <si>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</si>
  <si>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</si>
  <si>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</si>
  <si>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</si>
  <si>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</si>
  <si>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</si>
  <si>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</si>
  <si>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</si>
  <si>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</si>
  <si>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</si>
  <si>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</si>
  <si>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</si>
  <si>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Фрукт</t>
  </si>
  <si>
    <t>№338-2015г</t>
  </si>
  <si>
    <t>№424-2015г.</t>
  </si>
  <si>
    <t>Кондитерское изделие</t>
  </si>
  <si>
    <t>ПР</t>
  </si>
  <si>
    <t>№96-2015г.</t>
  </si>
  <si>
    <t>Рассольник ленинградский со сметаной и зеленью</t>
  </si>
  <si>
    <t>№259-2015г.</t>
  </si>
  <si>
    <t>Жаркое по-домашнему из свинины</t>
  </si>
  <si>
    <t>40/100</t>
  </si>
  <si>
    <t>Напиток (сладкое блюдо)</t>
  </si>
  <si>
    <t>№71-2015г.</t>
  </si>
  <si>
    <t>Овощи натуральные свжие (огурцы)</t>
  </si>
  <si>
    <t>Яблоко свежее</t>
  </si>
  <si>
    <t>Булочка "Завитушка сахарная"</t>
  </si>
  <si>
    <t>Гарнир</t>
  </si>
  <si>
    <t>ТТК №18</t>
  </si>
  <si>
    <t>Филе цыплёнка запеченое</t>
  </si>
  <si>
    <t>№309-2015г.</t>
  </si>
  <si>
    <t>Макароны отварные</t>
  </si>
  <si>
    <t>№342-2015г.</t>
  </si>
  <si>
    <t>Компот из свежих яблок</t>
  </si>
  <si>
    <t>ТТК№6</t>
  </si>
  <si>
    <t>Булочка "Рулетик с маком"</t>
  </si>
  <si>
    <t>28/70</t>
  </si>
  <si>
    <t>№306-2015г.</t>
  </si>
  <si>
    <t>Бобовые отварные (кукуруза сахарная консервированная)</t>
  </si>
  <si>
    <t>№379-2015г.</t>
  </si>
  <si>
    <t>Кофейный напиток с молоком</t>
  </si>
  <si>
    <t>Напиток</t>
  </si>
  <si>
    <t>Сок фруктовый</t>
  </si>
  <si>
    <t>Печенье сахарное</t>
  </si>
  <si>
    <t>№204-2015г.</t>
  </si>
  <si>
    <t>Макароны отварные с сыром</t>
  </si>
  <si>
    <t>150/10</t>
  </si>
  <si>
    <t>№1-2015г</t>
  </si>
  <si>
    <t>Бутерброд с маслом</t>
  </si>
  <si>
    <t>3,5/23,5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</si>
</sst>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2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/>
    <xf numFmtId="2" fontId="5" fillId="0" borderId="5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/>
    <xf numFmtId="2" fontId="2" fillId="0" borderId="31" xfId="0" applyNumberFormat="1" applyFont="1" applyBorder="1" applyAlignment="1">
      <alignment vertical="center" wrapText="1"/>
    </xf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/>
    <xf numFmtId="2" fontId="1" fillId="0" borderId="5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7" workbookViewId="0">
      <selection activeCell="B15" sqref="B15:J20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8.140625" style="2" customWidth="1"/>
    <col min="5" max="5" width="10.140625" style="2" bestFit="1" customWidth="1"/>
    <col min="6" max="6" width="9.140625" style="2"/>
    <col min="7" max="7" width="13.85546875" style="2" customWidth="1"/>
    <col min="8" max="8" width="9.28515625" style="2" customWidth="1"/>
    <col min="9" max="9" width="8.42578125" style="2" customWidth="1"/>
    <col min="10" max="10" width="10.28515625" style="2" customWidth="1"/>
    <col min="11" max="16384" width="9.140625" style="2"/>
  </cols>
  <sheetData>
    <row r="1" spans="1:12" ht="15.75" thickBot="1" x14ac:dyDescent="0.3">
      <c r="A1" s="1" t="s">
        <v>0</v>
      </c>
      <c r="B1" s="61" t="s">
        <v>21</v>
      </c>
      <c r="C1" s="62"/>
      <c r="D1" s="1" t="s">
        <v>1</v>
      </c>
      <c r="E1" s="31"/>
      <c r="F1" s="1" t="s">
        <v>2</v>
      </c>
      <c r="G1" s="63">
        <v>44526</v>
      </c>
      <c r="H1" s="64"/>
      <c r="I1" s="64"/>
      <c r="J1" s="65"/>
      <c r="K1" s="1"/>
      <c r="L1" s="1"/>
    </row>
    <row r="2" spans="1:12" ht="15.75" thickBot="1" x14ac:dyDescent="0.3">
      <c r="A2" s="46" t="s">
        <v>3</v>
      </c>
      <c r="B2" s="5" t="s">
        <v>4</v>
      </c>
      <c r="C2" s="43" t="s">
        <v>5</v>
      </c>
      <c r="D2" s="47" t="s">
        <v>6</v>
      </c>
      <c r="E2" s="47" t="s">
        <v>7</v>
      </c>
      <c r="F2" s="47" t="s">
        <v>8</v>
      </c>
      <c r="G2" s="47" t="s">
        <v>9</v>
      </c>
      <c r="H2" s="47" t="s">
        <v>10</v>
      </c>
      <c r="I2" s="47" t="s">
        <v>11</v>
      </c>
      <c r="J2" s="47" t="s">
        <v>12</v>
      </c>
    </row>
    <row r="3" spans="1:12" s="45" customFormat="1" x14ac:dyDescent="0.25">
      <c r="A3" s="51" t="s">
        <v>26</v>
      </c>
      <c r="B3" s="14" t="s">
        <v>30</v>
      </c>
      <c r="C3" s="15" t="s">
        <v>51</v>
      </c>
      <c r="D3" s="15" t="s">
        <v>52</v>
      </c>
      <c r="E3" s="16">
        <v>20</v>
      </c>
      <c r="F3" s="17">
        <v>2.48</v>
      </c>
      <c r="G3" s="17">
        <f>6/50*20</f>
        <v>2.4</v>
      </c>
      <c r="H3" s="17">
        <f>0.35/50*20</f>
        <v>0.13999999999999999</v>
      </c>
      <c r="I3" s="17">
        <f>0.05/50*20</f>
        <v>0.02</v>
      </c>
      <c r="J3" s="18">
        <f>0.95/50*20</f>
        <v>0.38</v>
      </c>
    </row>
    <row r="4" spans="1:12" s="44" customFormat="1" x14ac:dyDescent="0.25">
      <c r="A4" s="51"/>
      <c r="B4" s="8" t="s">
        <v>13</v>
      </c>
      <c r="C4" s="38" t="s">
        <v>56</v>
      </c>
      <c r="D4" s="38" t="s">
        <v>57</v>
      </c>
      <c r="E4" s="19">
        <v>50</v>
      </c>
      <c r="F4" s="7">
        <v>41.74</v>
      </c>
      <c r="G4" s="7">
        <f>129.15</f>
        <v>129.15</v>
      </c>
      <c r="H4" s="7">
        <f>17.2</f>
        <v>17.2</v>
      </c>
      <c r="I4" s="7">
        <f>3.8</f>
        <v>3.8</v>
      </c>
      <c r="J4" s="9">
        <f>6.6</f>
        <v>6.6</v>
      </c>
    </row>
    <row r="5" spans="1:12" s="27" customFormat="1" x14ac:dyDescent="0.25">
      <c r="A5" s="51"/>
      <c r="B5" s="8" t="s">
        <v>55</v>
      </c>
      <c r="C5" s="38" t="s">
        <v>58</v>
      </c>
      <c r="D5" s="39" t="s">
        <v>59</v>
      </c>
      <c r="E5" s="19">
        <v>150</v>
      </c>
      <c r="F5" s="7">
        <v>10.199999999999999</v>
      </c>
      <c r="G5" s="28">
        <f>1123*0.15</f>
        <v>168.45</v>
      </c>
      <c r="H5" s="28">
        <f>36.78*0.15</f>
        <v>5.5170000000000003</v>
      </c>
      <c r="I5" s="28">
        <f>30.1*0.15</f>
        <v>4.5149999999999997</v>
      </c>
      <c r="J5" s="29">
        <f>176.3*0.15</f>
        <v>26.445</v>
      </c>
    </row>
    <row r="6" spans="1:12" s="37" customFormat="1" x14ac:dyDescent="0.25">
      <c r="A6" s="51"/>
      <c r="B6" s="8" t="s">
        <v>50</v>
      </c>
      <c r="C6" s="6" t="s">
        <v>60</v>
      </c>
      <c r="D6" s="6" t="s">
        <v>61</v>
      </c>
      <c r="E6" s="19">
        <v>200</v>
      </c>
      <c r="F6" s="7">
        <v>7.22</v>
      </c>
      <c r="G6" s="7">
        <f>573*0.2</f>
        <v>114.60000000000001</v>
      </c>
      <c r="H6" s="28">
        <f>0.8*0.2</f>
        <v>0.16000000000000003</v>
      </c>
      <c r="I6" s="28">
        <f>0.8*0.2</f>
        <v>0.16000000000000003</v>
      </c>
      <c r="J6" s="29">
        <f>139.4*0.2</f>
        <v>27.880000000000003</v>
      </c>
      <c r="K6"/>
    </row>
    <row r="7" spans="1:12" x14ac:dyDescent="0.25">
      <c r="A7" s="51"/>
      <c r="B7" s="8" t="s">
        <v>20</v>
      </c>
      <c r="C7" s="6" t="s">
        <v>62</v>
      </c>
      <c r="D7" s="6" t="s">
        <v>63</v>
      </c>
      <c r="E7" s="19">
        <v>50</v>
      </c>
      <c r="F7" s="7">
        <v>6.82</v>
      </c>
      <c r="G7" s="7">
        <f>397.2*0.5</f>
        <v>198.6</v>
      </c>
      <c r="H7" s="7">
        <f>8.2*0.5</f>
        <v>4.0999999999999996</v>
      </c>
      <c r="I7" s="7">
        <f>15.4*0.5</f>
        <v>7.7</v>
      </c>
      <c r="J7" s="9">
        <f>56.4*0.5</f>
        <v>28.2</v>
      </c>
    </row>
    <row r="8" spans="1:12" s="27" customFormat="1" ht="15.75" thickBot="1" x14ac:dyDescent="0.3">
      <c r="A8" s="51"/>
      <c r="B8" s="10" t="s">
        <v>14</v>
      </c>
      <c r="C8" s="11" t="s">
        <v>31</v>
      </c>
      <c r="D8" s="11" t="s">
        <v>32</v>
      </c>
      <c r="E8" s="20">
        <v>25.5</v>
      </c>
      <c r="F8" s="21">
        <v>1.04</v>
      </c>
      <c r="G8" s="21">
        <f>229.7*0.255</f>
        <v>58.573499999999996</v>
      </c>
      <c r="H8" s="12">
        <f>6.7*0.255</f>
        <v>1.7085000000000001</v>
      </c>
      <c r="I8" s="12">
        <f>1.1*0.255</f>
        <v>0.28050000000000003</v>
      </c>
      <c r="J8" s="13">
        <f>48.3*0.255</f>
        <v>12.3165</v>
      </c>
    </row>
    <row r="9" spans="1:12" ht="16.5" thickBot="1" x14ac:dyDescent="0.3">
      <c r="A9" s="55" t="s">
        <v>15</v>
      </c>
      <c r="B9" s="69"/>
      <c r="C9" s="69"/>
      <c r="D9" s="69"/>
      <c r="E9" s="70"/>
      <c r="F9" s="22">
        <f>SUM(F3:F8)</f>
        <v>69.500000000000014</v>
      </c>
      <c r="G9" s="22">
        <f>SUM(G3:G8)</f>
        <v>671.77350000000001</v>
      </c>
      <c r="H9" s="22">
        <f>SUM(H3:H8)</f>
        <v>28.825499999999998</v>
      </c>
      <c r="I9" s="22">
        <f>SUM(I3:I8)</f>
        <v>16.4755</v>
      </c>
      <c r="J9" s="22">
        <f>SUM(J3:J8)</f>
        <v>101.8215</v>
      </c>
    </row>
    <row r="10" spans="1:12" x14ac:dyDescent="0.25">
      <c r="A10" s="52" t="s">
        <v>27</v>
      </c>
      <c r="B10" s="23" t="s">
        <v>16</v>
      </c>
      <c r="C10" s="24" t="s">
        <v>45</v>
      </c>
      <c r="D10" s="24" t="s">
        <v>46</v>
      </c>
      <c r="E10" s="16" t="s">
        <v>34</v>
      </c>
      <c r="F10" s="17">
        <v>14.77</v>
      </c>
      <c r="G10" s="17">
        <f>429*0.25+220*0.1</f>
        <v>129.25</v>
      </c>
      <c r="H10" s="17">
        <f>8.07*0.25+16.8*0.1</f>
        <v>3.6975000000000002</v>
      </c>
      <c r="I10" s="17">
        <f>20.36*0.25+17*0.1</f>
        <v>6.79</v>
      </c>
      <c r="J10" s="18">
        <f>47.92*0.25+0.2*0.1</f>
        <v>12</v>
      </c>
      <c r="K10"/>
    </row>
    <row r="11" spans="1:12" x14ac:dyDescent="0.25">
      <c r="A11" s="53"/>
      <c r="B11" s="8" t="s">
        <v>13</v>
      </c>
      <c r="C11" s="6" t="s">
        <v>47</v>
      </c>
      <c r="D11" s="6" t="s">
        <v>48</v>
      </c>
      <c r="E11" s="19" t="s">
        <v>64</v>
      </c>
      <c r="F11" s="7">
        <v>26.2</v>
      </c>
      <c r="G11" s="28">
        <f>383/140*98</f>
        <v>268.10000000000002</v>
      </c>
      <c r="H11" s="28">
        <f>12.3/140*98</f>
        <v>8.61</v>
      </c>
      <c r="I11" s="28">
        <f>29.5/140*98</f>
        <v>20.65</v>
      </c>
      <c r="J11" s="29">
        <f>16.58/140*98</f>
        <v>11.605999999999998</v>
      </c>
      <c r="K11"/>
    </row>
    <row r="12" spans="1:12" x14ac:dyDescent="0.25">
      <c r="A12" s="53"/>
      <c r="B12" s="8" t="s">
        <v>17</v>
      </c>
      <c r="C12" s="6" t="s">
        <v>18</v>
      </c>
      <c r="D12" s="6" t="s">
        <v>19</v>
      </c>
      <c r="E12" s="19" t="s">
        <v>33</v>
      </c>
      <c r="F12" s="7">
        <v>2.63</v>
      </c>
      <c r="G12" s="7">
        <v>60</v>
      </c>
      <c r="H12" s="7">
        <v>7.0000000000000007E-2</v>
      </c>
      <c r="I12" s="7">
        <v>0.02</v>
      </c>
      <c r="J12" s="9">
        <v>15</v>
      </c>
      <c r="K12"/>
    </row>
    <row r="13" spans="1:12" ht="15.75" thickBot="1" x14ac:dyDescent="0.3">
      <c r="A13" s="53"/>
      <c r="B13" s="10" t="s">
        <v>14</v>
      </c>
      <c r="C13" s="11" t="s">
        <v>31</v>
      </c>
      <c r="D13" s="11" t="s">
        <v>32</v>
      </c>
      <c r="E13" s="20">
        <v>34</v>
      </c>
      <c r="F13" s="21">
        <v>1.4</v>
      </c>
      <c r="G13" s="21">
        <f>229.7*0.34</f>
        <v>78.097999999999999</v>
      </c>
      <c r="H13" s="12">
        <f>6.7*0.34</f>
        <v>2.278</v>
      </c>
      <c r="I13" s="12">
        <f>1.1*0.34</f>
        <v>0.37400000000000005</v>
      </c>
      <c r="J13" s="13">
        <f>48.3*0.34</f>
        <v>16.422000000000001</v>
      </c>
    </row>
    <row r="14" spans="1:12" ht="16.5" thickBot="1" x14ac:dyDescent="0.3">
      <c r="A14" s="71" t="s">
        <v>15</v>
      </c>
      <c r="B14" s="72"/>
      <c r="C14" s="72"/>
      <c r="D14" s="72"/>
      <c r="E14" s="73"/>
      <c r="F14" s="36">
        <f>SUM(F10:F13)</f>
        <v>45</v>
      </c>
      <c r="G14" s="36">
        <f>SUM(G10:G13)</f>
        <v>535.44799999999998</v>
      </c>
      <c r="H14" s="36">
        <f>SUM(H10:H13)</f>
        <v>14.6555</v>
      </c>
      <c r="I14" s="36">
        <f>SUM(I10:I13)</f>
        <v>27.833999999999996</v>
      </c>
      <c r="J14" s="36">
        <f>SUM(J10:J13)</f>
        <v>55.027999999999992</v>
      </c>
    </row>
    <row r="15" spans="1:12" s="44" customFormat="1" ht="30" x14ac:dyDescent="0.25">
      <c r="A15" s="58" t="s">
        <v>28</v>
      </c>
      <c r="B15" s="14" t="s">
        <v>30</v>
      </c>
      <c r="C15" s="15" t="s">
        <v>65</v>
      </c>
      <c r="D15" s="15" t="s">
        <v>66</v>
      </c>
      <c r="E15" s="16">
        <v>8</v>
      </c>
      <c r="F15" s="17">
        <v>3.88</v>
      </c>
      <c r="G15" s="17">
        <f>736*0.008</f>
        <v>5.8879999999999999</v>
      </c>
      <c r="H15" s="17">
        <f>20.55*0.008</f>
        <v>0.16440000000000002</v>
      </c>
      <c r="I15" s="17">
        <f>29.1*0.008</f>
        <v>0.23280000000000001</v>
      </c>
      <c r="J15" s="18">
        <f>97.89*0.008</f>
        <v>0.78312000000000004</v>
      </c>
    </row>
    <row r="16" spans="1:12" s="27" customFormat="1" ht="15" customHeight="1" x14ac:dyDescent="0.25">
      <c r="A16" s="59"/>
      <c r="B16" s="8" t="s">
        <v>16</v>
      </c>
      <c r="C16" s="6" t="s">
        <v>45</v>
      </c>
      <c r="D16" s="6" t="s">
        <v>46</v>
      </c>
      <c r="E16" s="19" t="s">
        <v>34</v>
      </c>
      <c r="F16" s="7">
        <v>14.77</v>
      </c>
      <c r="G16" s="7">
        <f>429*0.25+220*0.1</f>
        <v>129.25</v>
      </c>
      <c r="H16" s="7">
        <f>8.07*0.25+16.8*0.1</f>
        <v>3.6975000000000002</v>
      </c>
      <c r="I16" s="7">
        <f>20.36*0.25+17*0.1</f>
        <v>6.79</v>
      </c>
      <c r="J16" s="9">
        <f>47.92*0.25+0.2*0.1</f>
        <v>12</v>
      </c>
    </row>
    <row r="17" spans="1:11" s="35" customFormat="1" x14ac:dyDescent="0.25">
      <c r="A17" s="59"/>
      <c r="B17" s="8" t="s">
        <v>13</v>
      </c>
      <c r="C17" s="6" t="s">
        <v>47</v>
      </c>
      <c r="D17" s="6" t="s">
        <v>48</v>
      </c>
      <c r="E17" s="19" t="s">
        <v>49</v>
      </c>
      <c r="F17" s="7">
        <v>37.43</v>
      </c>
      <c r="G17" s="28">
        <f>383*0.8</f>
        <v>306.40000000000003</v>
      </c>
      <c r="H17" s="28">
        <f>12.3*0.8</f>
        <v>9.8400000000000016</v>
      </c>
      <c r="I17" s="28">
        <f>29.5*0.8</f>
        <v>23.6</v>
      </c>
      <c r="J17" s="29">
        <f>16.58*0.8</f>
        <v>13.263999999999999</v>
      </c>
      <c r="K17"/>
    </row>
    <row r="18" spans="1:11" s="44" customFormat="1" x14ac:dyDescent="0.25">
      <c r="A18" s="59"/>
      <c r="B18" s="8" t="s">
        <v>17</v>
      </c>
      <c r="C18" s="6" t="s">
        <v>67</v>
      </c>
      <c r="D18" s="6" t="s">
        <v>68</v>
      </c>
      <c r="E18" s="19">
        <v>200</v>
      </c>
      <c r="F18" s="7">
        <v>7.7</v>
      </c>
      <c r="G18" s="7">
        <f>503*0.2</f>
        <v>100.60000000000001</v>
      </c>
      <c r="H18" s="7">
        <f>15.83*0.2</f>
        <v>3.1660000000000004</v>
      </c>
      <c r="I18" s="7">
        <f>13.39*0.2</f>
        <v>2.6780000000000004</v>
      </c>
      <c r="J18" s="9">
        <f>79.73*0.2</f>
        <v>15.946000000000002</v>
      </c>
      <c r="K18"/>
    </row>
    <row r="19" spans="1:11" s="44" customFormat="1" x14ac:dyDescent="0.25">
      <c r="A19" s="59"/>
      <c r="B19" s="8" t="s">
        <v>20</v>
      </c>
      <c r="C19" s="38" t="s">
        <v>42</v>
      </c>
      <c r="D19" s="6" t="s">
        <v>54</v>
      </c>
      <c r="E19" s="19">
        <v>50</v>
      </c>
      <c r="F19" s="7">
        <v>4.8099999999999996</v>
      </c>
      <c r="G19" s="7">
        <f>170.8</f>
        <v>170.8</v>
      </c>
      <c r="H19" s="7">
        <f>3.6</f>
        <v>3.6</v>
      </c>
      <c r="I19" s="7">
        <f>4.5</f>
        <v>4.5</v>
      </c>
      <c r="J19" s="9">
        <f>29</f>
        <v>29</v>
      </c>
    </row>
    <row r="20" spans="1:11" s="35" customFormat="1" ht="15.75" thickBot="1" x14ac:dyDescent="0.3">
      <c r="A20" s="60"/>
      <c r="B20" s="10" t="s">
        <v>14</v>
      </c>
      <c r="C20" s="11" t="s">
        <v>31</v>
      </c>
      <c r="D20" s="11" t="s">
        <v>32</v>
      </c>
      <c r="E20" s="20">
        <v>22.5</v>
      </c>
      <c r="F20" s="21">
        <v>0.91</v>
      </c>
      <c r="G20" s="21">
        <f>229.7*0.225</f>
        <v>51.682499999999997</v>
      </c>
      <c r="H20" s="12">
        <f>6.7*0.225</f>
        <v>1.5075000000000001</v>
      </c>
      <c r="I20" s="12">
        <f>1.1*0.225</f>
        <v>0.24750000000000003</v>
      </c>
      <c r="J20" s="13">
        <f>48.3*0.225</f>
        <v>10.8675</v>
      </c>
      <c r="K20"/>
    </row>
    <row r="21" spans="1:11" ht="16.5" thickBot="1" x14ac:dyDescent="0.3">
      <c r="A21" s="55" t="s">
        <v>15</v>
      </c>
      <c r="B21" s="69"/>
      <c r="C21" s="69"/>
      <c r="D21" s="69"/>
      <c r="E21" s="70"/>
      <c r="F21" s="22">
        <f>SUM(F15:F20)</f>
        <v>69.5</v>
      </c>
      <c r="G21" s="22">
        <f t="shared" ref="G21:J21" si="0">SUM(G15:G20)</f>
        <v>764.62050000000011</v>
      </c>
      <c r="H21" s="22">
        <f t="shared" si="0"/>
        <v>21.975400000000004</v>
      </c>
      <c r="I21" s="22">
        <f t="shared" si="0"/>
        <v>38.048300000000005</v>
      </c>
      <c r="J21" s="22">
        <f t="shared" si="0"/>
        <v>81.860620000000011</v>
      </c>
      <c r="K21"/>
    </row>
    <row r="22" spans="1:11" s="40" customFormat="1" x14ac:dyDescent="0.25">
      <c r="A22" s="52" t="s">
        <v>29</v>
      </c>
      <c r="B22" s="23" t="s">
        <v>69</v>
      </c>
      <c r="C22" s="24" t="s">
        <v>44</v>
      </c>
      <c r="D22" s="24" t="s">
        <v>70</v>
      </c>
      <c r="E22" s="16">
        <v>200</v>
      </c>
      <c r="F22" s="17">
        <v>14.43</v>
      </c>
      <c r="G22" s="17">
        <v>84.8</v>
      </c>
      <c r="H22" s="17">
        <v>1</v>
      </c>
      <c r="I22" s="17">
        <v>0</v>
      </c>
      <c r="J22" s="18">
        <v>20.2</v>
      </c>
      <c r="K22"/>
    </row>
    <row r="23" spans="1:11" s="40" customFormat="1" x14ac:dyDescent="0.25">
      <c r="A23" s="53"/>
      <c r="B23" s="8" t="s">
        <v>43</v>
      </c>
      <c r="C23" s="6" t="s">
        <v>44</v>
      </c>
      <c r="D23" s="6" t="s">
        <v>71</v>
      </c>
      <c r="E23" s="19">
        <v>20</v>
      </c>
      <c r="F23" s="7">
        <v>2.58</v>
      </c>
      <c r="G23" s="7">
        <v>96</v>
      </c>
      <c r="H23" s="41">
        <v>1.7</v>
      </c>
      <c r="I23" s="41">
        <v>3.6</v>
      </c>
      <c r="J23" s="42">
        <v>14</v>
      </c>
    </row>
    <row r="24" spans="1:11" s="35" customFormat="1" ht="15.75" thickBot="1" x14ac:dyDescent="0.3">
      <c r="A24" s="54"/>
      <c r="B24" s="10" t="s">
        <v>40</v>
      </c>
      <c r="C24" s="11" t="s">
        <v>41</v>
      </c>
      <c r="D24" s="11" t="s">
        <v>53</v>
      </c>
      <c r="E24" s="11">
        <v>243</v>
      </c>
      <c r="F24" s="12">
        <v>27.99</v>
      </c>
      <c r="G24" s="12">
        <f>47*2.43</f>
        <v>114.21000000000001</v>
      </c>
      <c r="H24" s="12">
        <f>0.4*2.43</f>
        <v>0.97200000000000009</v>
      </c>
      <c r="I24" s="12">
        <f>0.4*2.43</f>
        <v>0.97200000000000009</v>
      </c>
      <c r="J24" s="13">
        <f>9.8*2.43</f>
        <v>23.814000000000004</v>
      </c>
    </row>
    <row r="25" spans="1:11" ht="16.5" thickBot="1" x14ac:dyDescent="0.3">
      <c r="A25" s="55" t="s">
        <v>15</v>
      </c>
      <c r="B25" s="56"/>
      <c r="C25" s="56"/>
      <c r="D25" s="56"/>
      <c r="E25" s="57"/>
      <c r="F25" s="3">
        <f>SUM(F22:F24)</f>
        <v>45</v>
      </c>
      <c r="G25" s="3">
        <f t="shared" ref="G25:J25" si="1">SUM(G22:G24)</f>
        <v>295.01</v>
      </c>
      <c r="H25" s="3">
        <f t="shared" si="1"/>
        <v>3.6720000000000002</v>
      </c>
      <c r="I25" s="3">
        <f t="shared" si="1"/>
        <v>4.5720000000000001</v>
      </c>
      <c r="J25" s="3">
        <f t="shared" si="1"/>
        <v>58.01400000000001</v>
      </c>
      <c r="K25"/>
    </row>
    <row r="27" spans="1:11" ht="15.75" thickBot="1" x14ac:dyDescent="0.3">
      <c r="A27" s="67" t="s">
        <v>24</v>
      </c>
      <c r="B27" s="67"/>
      <c r="C27" s="67"/>
      <c r="D27" s="67"/>
      <c r="E27" s="67"/>
      <c r="F27" s="67"/>
      <c r="G27" s="67"/>
      <c r="H27" s="67"/>
      <c r="I27" s="67"/>
      <c r="J27" s="67"/>
    </row>
    <row r="28" spans="1:11" ht="15.75" x14ac:dyDescent="0.25">
      <c r="A28" s="26"/>
      <c r="B28" s="26"/>
      <c r="C28" s="66" t="s">
        <v>22</v>
      </c>
      <c r="D28" s="66"/>
      <c r="G28" s="68"/>
      <c r="H28" s="68"/>
      <c r="I28" s="68"/>
      <c r="J28" s="68"/>
    </row>
    <row r="29" spans="1:11" x14ac:dyDescent="0.25">
      <c r="A29" s="1"/>
      <c r="B29" s="1"/>
      <c r="C29" s="1"/>
      <c r="D29" s="1"/>
    </row>
    <row r="30" spans="1:11" x14ac:dyDescent="0.25">
      <c r="A30" s="50" t="s">
        <v>23</v>
      </c>
      <c r="B30" s="50"/>
    </row>
    <row r="31" spans="1:11" x14ac:dyDescent="0.25">
      <c r="A31" s="50" t="s">
        <v>25</v>
      </c>
      <c r="B31" s="50"/>
    </row>
    <row r="32" spans="1:11" x14ac:dyDescent="0.25">
      <c r="A32" s="4"/>
    </row>
  </sheetData>
  <mergeCells count="15">
    <mergeCell ref="B1:C1"/>
    <mergeCell ref="G1:J1"/>
    <mergeCell ref="C28:D28"/>
    <mergeCell ref="A27:J27"/>
    <mergeCell ref="G28:J28"/>
    <mergeCell ref="A9:E9"/>
    <mergeCell ref="A10:A13"/>
    <mergeCell ref="A14:E14"/>
    <mergeCell ref="A21:E21"/>
    <mergeCell ref="A30:B30"/>
    <mergeCell ref="A31:B31"/>
    <mergeCell ref="A3:A8"/>
    <mergeCell ref="A22:A24"/>
    <mergeCell ref="A25:E25"/>
    <mergeCell ref="A15:A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0" workbookViewId="0">
      <selection activeCell="B22" sqref="B22:J27"/>
    </sheetView>
  </sheetViews>
  <sheetFormatPr defaultRowHeight="15" x14ac:dyDescent="0.25"/>
  <cols>
    <col min="1" max="1" width="28.140625" style="2" customWidth="1"/>
    <col min="2" max="2" width="25.28515625" style="2" customWidth="1"/>
    <col min="3" max="3" width="12.28515625" style="2" customWidth="1"/>
    <col min="4" max="4" width="48.42578125" style="2" customWidth="1"/>
    <col min="5" max="5" width="10.140625" style="2" bestFit="1" customWidth="1"/>
    <col min="6" max="6" width="9.140625" style="2"/>
    <col min="7" max="7" width="14.5703125" style="2" customWidth="1"/>
    <col min="8" max="8" width="9.85546875" style="2" customWidth="1"/>
    <col min="9" max="9" width="8.28515625" style="2" customWidth="1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8" t="s">
        <v>21</v>
      </c>
      <c r="C1" s="79"/>
      <c r="D1" s="1" t="s">
        <v>1</v>
      </c>
      <c r="E1" s="31"/>
      <c r="F1" s="1" t="s">
        <v>2</v>
      </c>
      <c r="G1" s="80">
        <v>44526</v>
      </c>
      <c r="H1" s="81"/>
      <c r="I1" s="81"/>
      <c r="J1" s="81"/>
      <c r="K1" s="1"/>
      <c r="L1" s="1"/>
    </row>
    <row r="2" spans="1:12" ht="16.5" thickTop="1" thickBot="1" x14ac:dyDescent="0.3">
      <c r="A2" s="30" t="s">
        <v>3</v>
      </c>
      <c r="B2" s="32" t="s">
        <v>4</v>
      </c>
      <c r="C2" s="33" t="s">
        <v>5</v>
      </c>
      <c r="D2" s="33" t="s">
        <v>6</v>
      </c>
      <c r="E2" s="33" t="s">
        <v>7</v>
      </c>
      <c r="F2" s="33" t="s">
        <v>8</v>
      </c>
      <c r="G2" s="33" t="s">
        <v>9</v>
      </c>
      <c r="H2" s="33" t="s">
        <v>10</v>
      </c>
      <c r="I2" s="33" t="s">
        <v>11</v>
      </c>
      <c r="J2" s="34" t="s">
        <v>12</v>
      </c>
    </row>
    <row r="3" spans="1:12" s="35" customFormat="1" ht="15.75" thickTop="1" x14ac:dyDescent="0.25">
      <c r="A3" s="74" t="s">
        <v>35</v>
      </c>
      <c r="B3" s="14" t="s">
        <v>30</v>
      </c>
      <c r="C3" s="15" t="s">
        <v>51</v>
      </c>
      <c r="D3" s="15" t="s">
        <v>52</v>
      </c>
      <c r="E3" s="16">
        <v>20</v>
      </c>
      <c r="F3" s="17">
        <v>2.48</v>
      </c>
      <c r="G3" s="17">
        <f>6/50*20</f>
        <v>2.4</v>
      </c>
      <c r="H3" s="17">
        <f>0.35/50*20</f>
        <v>0.13999999999999999</v>
      </c>
      <c r="I3" s="17">
        <f>0.05/50*20</f>
        <v>0.02</v>
      </c>
      <c r="J3" s="18">
        <f>0.95/50*20</f>
        <v>0.38</v>
      </c>
    </row>
    <row r="4" spans="1:12" s="35" customFormat="1" x14ac:dyDescent="0.25">
      <c r="A4" s="51"/>
      <c r="B4" s="8" t="s">
        <v>13</v>
      </c>
      <c r="C4" s="38" t="s">
        <v>56</v>
      </c>
      <c r="D4" s="38" t="s">
        <v>57</v>
      </c>
      <c r="E4" s="19">
        <v>50</v>
      </c>
      <c r="F4" s="7">
        <v>41.74</v>
      </c>
      <c r="G4" s="7">
        <f>129.15</f>
        <v>129.15</v>
      </c>
      <c r="H4" s="7">
        <f>17.2</f>
        <v>17.2</v>
      </c>
      <c r="I4" s="7">
        <f>3.8</f>
        <v>3.8</v>
      </c>
      <c r="J4" s="9">
        <f>6.6</f>
        <v>6.6</v>
      </c>
    </row>
    <row r="5" spans="1:12" s="35" customFormat="1" x14ac:dyDescent="0.25">
      <c r="A5" s="51"/>
      <c r="B5" s="8" t="s">
        <v>55</v>
      </c>
      <c r="C5" s="38" t="s">
        <v>58</v>
      </c>
      <c r="D5" s="39" t="s">
        <v>59</v>
      </c>
      <c r="E5" s="19">
        <v>150</v>
      </c>
      <c r="F5" s="7">
        <v>10.199999999999999</v>
      </c>
      <c r="G5" s="28">
        <f>1123*0.15</f>
        <v>168.45</v>
      </c>
      <c r="H5" s="28">
        <f>36.78*0.15</f>
        <v>5.5170000000000003</v>
      </c>
      <c r="I5" s="28">
        <f>30.1*0.15</f>
        <v>4.5149999999999997</v>
      </c>
      <c r="J5" s="29">
        <f>176.3*0.15</f>
        <v>26.445</v>
      </c>
    </row>
    <row r="6" spans="1:12" s="35" customFormat="1" x14ac:dyDescent="0.25">
      <c r="A6" s="51"/>
      <c r="B6" s="8" t="s">
        <v>50</v>
      </c>
      <c r="C6" s="6" t="s">
        <v>60</v>
      </c>
      <c r="D6" s="6" t="s">
        <v>61</v>
      </c>
      <c r="E6" s="19">
        <v>200</v>
      </c>
      <c r="F6" s="7">
        <v>7.22</v>
      </c>
      <c r="G6" s="7">
        <f>573*0.2</f>
        <v>114.60000000000001</v>
      </c>
      <c r="H6" s="28">
        <f>0.8*0.2</f>
        <v>0.16000000000000003</v>
      </c>
      <c r="I6" s="28">
        <f>0.8*0.2</f>
        <v>0.16000000000000003</v>
      </c>
      <c r="J6" s="29">
        <f>139.4*0.2</f>
        <v>27.880000000000003</v>
      </c>
    </row>
    <row r="7" spans="1:12" s="35" customFormat="1" x14ac:dyDescent="0.25">
      <c r="A7" s="51"/>
      <c r="B7" s="8" t="s">
        <v>20</v>
      </c>
      <c r="C7" s="6" t="s">
        <v>62</v>
      </c>
      <c r="D7" s="6" t="s">
        <v>63</v>
      </c>
      <c r="E7" s="19">
        <v>50</v>
      </c>
      <c r="F7" s="7">
        <v>6.82</v>
      </c>
      <c r="G7" s="7">
        <f>397.2*0.5</f>
        <v>198.6</v>
      </c>
      <c r="H7" s="7">
        <f>8.2*0.5</f>
        <v>4.0999999999999996</v>
      </c>
      <c r="I7" s="7">
        <f>15.4*0.5</f>
        <v>7.7</v>
      </c>
      <c r="J7" s="9">
        <f>56.4*0.5</f>
        <v>28.2</v>
      </c>
    </row>
    <row r="8" spans="1:12" s="35" customFormat="1" ht="15.75" thickBot="1" x14ac:dyDescent="0.3">
      <c r="A8" s="51"/>
      <c r="B8" s="10" t="s">
        <v>14</v>
      </c>
      <c r="C8" s="11" t="s">
        <v>31</v>
      </c>
      <c r="D8" s="11" t="s">
        <v>32</v>
      </c>
      <c r="E8" s="20">
        <v>25.5</v>
      </c>
      <c r="F8" s="21">
        <v>1.04</v>
      </c>
      <c r="G8" s="21">
        <f>229.7*0.255</f>
        <v>58.573499999999996</v>
      </c>
      <c r="H8" s="12">
        <f>6.7*0.255</f>
        <v>1.7085000000000001</v>
      </c>
      <c r="I8" s="12">
        <f>1.1*0.255</f>
        <v>0.28050000000000003</v>
      </c>
      <c r="J8" s="13">
        <f>48.3*0.255</f>
        <v>12.3165</v>
      </c>
    </row>
    <row r="9" spans="1:12" ht="16.5" thickBot="1" x14ac:dyDescent="0.3">
      <c r="A9" s="55" t="s">
        <v>15</v>
      </c>
      <c r="B9" s="69"/>
      <c r="C9" s="69"/>
      <c r="D9" s="69"/>
      <c r="E9" s="70"/>
      <c r="F9" s="22">
        <f>SUM(F3:F8)</f>
        <v>69.500000000000014</v>
      </c>
      <c r="G9" s="22">
        <f t="shared" ref="G9:J9" si="0">SUM(G3:G8)</f>
        <v>671.77350000000001</v>
      </c>
      <c r="H9" s="22">
        <f t="shared" si="0"/>
        <v>28.825499999999998</v>
      </c>
      <c r="I9" s="22">
        <f t="shared" si="0"/>
        <v>16.4755</v>
      </c>
      <c r="J9" s="22">
        <f t="shared" si="0"/>
        <v>101.8215</v>
      </c>
    </row>
    <row r="10" spans="1:12" s="44" customFormat="1" x14ac:dyDescent="0.25">
      <c r="A10" s="82" t="s">
        <v>36</v>
      </c>
      <c r="B10" s="23" t="s">
        <v>13</v>
      </c>
      <c r="C10" s="15" t="s">
        <v>72</v>
      </c>
      <c r="D10" s="48" t="s">
        <v>73</v>
      </c>
      <c r="E10" s="16" t="s">
        <v>74</v>
      </c>
      <c r="F10" s="17">
        <v>18.59</v>
      </c>
      <c r="G10" s="49">
        <f>137*1.5+364*0.1</f>
        <v>241.9</v>
      </c>
      <c r="H10" s="49">
        <f>3.82*1.5+23.2*0.1</f>
        <v>8.0499999999999989</v>
      </c>
      <c r="I10" s="49">
        <f>4.05*1.5+29.5*0.1</f>
        <v>9.0249999999999986</v>
      </c>
      <c r="J10" s="49">
        <f>21.32*1.5</f>
        <v>31.98</v>
      </c>
    </row>
    <row r="11" spans="1:12" s="45" customFormat="1" x14ac:dyDescent="0.25">
      <c r="A11" s="83"/>
      <c r="B11" s="8" t="s">
        <v>50</v>
      </c>
      <c r="C11" s="6" t="s">
        <v>60</v>
      </c>
      <c r="D11" s="6" t="s">
        <v>61</v>
      </c>
      <c r="E11" s="19">
        <v>200</v>
      </c>
      <c r="F11" s="7">
        <v>7.22</v>
      </c>
      <c r="G11" s="7">
        <f>573*0.2</f>
        <v>114.60000000000001</v>
      </c>
      <c r="H11" s="28">
        <f>0.8*0.2</f>
        <v>0.16000000000000003</v>
      </c>
      <c r="I11" s="28">
        <f>0.8*0.2</f>
        <v>0.16000000000000003</v>
      </c>
      <c r="J11" s="29">
        <f>139.4*0.2</f>
        <v>27.880000000000003</v>
      </c>
    </row>
    <row r="12" spans="1:12" s="45" customFormat="1" ht="15.75" thickBot="1" x14ac:dyDescent="0.3">
      <c r="A12" s="84"/>
      <c r="B12" s="10" t="s">
        <v>14</v>
      </c>
      <c r="C12" s="11" t="s">
        <v>31</v>
      </c>
      <c r="D12" s="11" t="s">
        <v>32</v>
      </c>
      <c r="E12" s="20">
        <v>29</v>
      </c>
      <c r="F12" s="21">
        <v>1.19</v>
      </c>
      <c r="G12" s="21">
        <f>229.7*0.29</f>
        <v>66.612999999999985</v>
      </c>
      <c r="H12" s="12">
        <f>6.7*0.29</f>
        <v>1.9429999999999998</v>
      </c>
      <c r="I12" s="12">
        <f>1.1*0.29</f>
        <v>0.31900000000000001</v>
      </c>
      <c r="J12" s="13">
        <f>48.3*0.29</f>
        <v>14.006999999999998</v>
      </c>
    </row>
    <row r="13" spans="1:12" ht="16.5" thickBot="1" x14ac:dyDescent="0.3">
      <c r="A13" s="55" t="s">
        <v>15</v>
      </c>
      <c r="B13" s="69"/>
      <c r="C13" s="69"/>
      <c r="D13" s="69"/>
      <c r="E13" s="70"/>
      <c r="F13" s="22">
        <f>SUM(F10:F12)</f>
        <v>27</v>
      </c>
      <c r="G13" s="22">
        <f>SUM(G10:G12)</f>
        <v>423.113</v>
      </c>
      <c r="H13" s="22">
        <f>SUM(H10:H12)</f>
        <v>10.152999999999999</v>
      </c>
      <c r="I13" s="22">
        <f>SUM(I10:I12)</f>
        <v>9.5039999999999996</v>
      </c>
      <c r="J13" s="22">
        <f>SUM(J10:J12)</f>
        <v>73.86699999999999</v>
      </c>
    </row>
    <row r="14" spans="1:12" s="44" customFormat="1" ht="15.75" thickTop="1" x14ac:dyDescent="0.25">
      <c r="A14" s="74" t="s">
        <v>38</v>
      </c>
      <c r="B14" s="23" t="s">
        <v>30</v>
      </c>
      <c r="C14" s="24" t="s">
        <v>75</v>
      </c>
      <c r="D14" s="24" t="s">
        <v>76</v>
      </c>
      <c r="E14" s="16" t="s">
        <v>77</v>
      </c>
      <c r="F14" s="17">
        <v>4.37</v>
      </c>
      <c r="G14" s="17">
        <f>66*0.35+280*0.235</f>
        <v>88.899999999999991</v>
      </c>
      <c r="H14" s="17">
        <f>0.08*0.35+8*0.235</f>
        <v>1.9079999999999999</v>
      </c>
      <c r="I14" s="17">
        <f>7.25*0.35+3*0.235</f>
        <v>3.2424999999999997</v>
      </c>
      <c r="J14" s="18">
        <f>0.13*0.35+54*0.235</f>
        <v>12.7355</v>
      </c>
    </row>
    <row r="15" spans="1:12" s="45" customFormat="1" ht="15.75" thickBot="1" x14ac:dyDescent="0.3">
      <c r="A15" s="51"/>
      <c r="B15" s="10" t="s">
        <v>17</v>
      </c>
      <c r="C15" s="11" t="s">
        <v>18</v>
      </c>
      <c r="D15" s="11" t="s">
        <v>19</v>
      </c>
      <c r="E15" s="20" t="s">
        <v>33</v>
      </c>
      <c r="F15" s="21">
        <v>2.63</v>
      </c>
      <c r="G15" s="21">
        <v>60</v>
      </c>
      <c r="H15" s="21">
        <v>7.0000000000000007E-2</v>
      </c>
      <c r="I15" s="21">
        <v>0.02</v>
      </c>
      <c r="J15" s="85">
        <v>15</v>
      </c>
    </row>
    <row r="16" spans="1:12" ht="16.5" thickBot="1" x14ac:dyDescent="0.3">
      <c r="A16" s="55" t="s">
        <v>15</v>
      </c>
      <c r="B16" s="69"/>
      <c r="C16" s="69"/>
      <c r="D16" s="69"/>
      <c r="E16" s="70"/>
      <c r="F16" s="22">
        <f>SUM(F14:F15)</f>
        <v>7</v>
      </c>
      <c r="G16" s="22">
        <f>SUM(G14:G15)</f>
        <v>148.89999999999998</v>
      </c>
      <c r="H16" s="22">
        <f>SUM(H14:H15)</f>
        <v>1.978</v>
      </c>
      <c r="I16" s="22">
        <f>SUM(I14:I15)</f>
        <v>3.2624999999999997</v>
      </c>
      <c r="J16" s="22">
        <f>SUM(J14:J15)</f>
        <v>27.735500000000002</v>
      </c>
    </row>
    <row r="17" spans="1:10" x14ac:dyDescent="0.25">
      <c r="A17" s="52" t="s">
        <v>37</v>
      </c>
      <c r="B17" s="23" t="s">
        <v>16</v>
      </c>
      <c r="C17" s="24" t="s">
        <v>45</v>
      </c>
      <c r="D17" s="24" t="s">
        <v>46</v>
      </c>
      <c r="E17" s="16" t="s">
        <v>34</v>
      </c>
      <c r="F17" s="17">
        <v>14.77</v>
      </c>
      <c r="G17" s="17">
        <f>429*0.25+220*0.1</f>
        <v>129.25</v>
      </c>
      <c r="H17" s="17">
        <f>8.07*0.25+16.8*0.1</f>
        <v>3.6975000000000002</v>
      </c>
      <c r="I17" s="17">
        <f>20.36*0.25+17*0.1</f>
        <v>6.79</v>
      </c>
      <c r="J17" s="18">
        <f>47.92*0.25+0.2*0.1</f>
        <v>12</v>
      </c>
    </row>
    <row r="18" spans="1:10" x14ac:dyDescent="0.25">
      <c r="A18" s="53"/>
      <c r="B18" s="8" t="s">
        <v>13</v>
      </c>
      <c r="C18" s="6" t="s">
        <v>47</v>
      </c>
      <c r="D18" s="6" t="s">
        <v>48</v>
      </c>
      <c r="E18" s="19" t="s">
        <v>64</v>
      </c>
      <c r="F18" s="7">
        <v>26.2</v>
      </c>
      <c r="G18" s="28">
        <f>383/140*98</f>
        <v>268.10000000000002</v>
      </c>
      <c r="H18" s="28">
        <f>12.3/140*98</f>
        <v>8.61</v>
      </c>
      <c r="I18" s="28">
        <f>29.5/140*98</f>
        <v>20.65</v>
      </c>
      <c r="J18" s="29">
        <f>16.58/140*98</f>
        <v>11.605999999999998</v>
      </c>
    </row>
    <row r="19" spans="1:10" x14ac:dyDescent="0.25">
      <c r="A19" s="53"/>
      <c r="B19" s="8" t="s">
        <v>17</v>
      </c>
      <c r="C19" s="6" t="s">
        <v>18</v>
      </c>
      <c r="D19" s="6" t="s">
        <v>19</v>
      </c>
      <c r="E19" s="19" t="s">
        <v>33</v>
      </c>
      <c r="F19" s="7">
        <v>2.63</v>
      </c>
      <c r="G19" s="7">
        <v>60</v>
      </c>
      <c r="H19" s="7">
        <v>7.0000000000000007E-2</v>
      </c>
      <c r="I19" s="7">
        <v>0.02</v>
      </c>
      <c r="J19" s="9">
        <v>15</v>
      </c>
    </row>
    <row r="20" spans="1:10" s="37" customFormat="1" ht="15.75" thickBot="1" x14ac:dyDescent="0.3">
      <c r="A20" s="53"/>
      <c r="B20" s="10" t="s">
        <v>14</v>
      </c>
      <c r="C20" s="11" t="s">
        <v>31</v>
      </c>
      <c r="D20" s="11" t="s">
        <v>32</v>
      </c>
      <c r="E20" s="20">
        <v>34</v>
      </c>
      <c r="F20" s="21">
        <v>1.4</v>
      </c>
      <c r="G20" s="21">
        <f>229.7*0.34</f>
        <v>78.097999999999999</v>
      </c>
      <c r="H20" s="12">
        <f>6.7*0.34</f>
        <v>2.278</v>
      </c>
      <c r="I20" s="12">
        <f>1.1*0.34</f>
        <v>0.37400000000000005</v>
      </c>
      <c r="J20" s="13">
        <f>48.3*0.34</f>
        <v>16.422000000000001</v>
      </c>
    </row>
    <row r="21" spans="1:10" ht="16.5" thickBot="1" x14ac:dyDescent="0.3">
      <c r="A21" s="71" t="s">
        <v>15</v>
      </c>
      <c r="B21" s="76"/>
      <c r="C21" s="76"/>
      <c r="D21" s="76"/>
      <c r="E21" s="77"/>
      <c r="F21" s="25">
        <f>SUM(F17:F20)</f>
        <v>45</v>
      </c>
      <c r="G21" s="25">
        <f t="shared" ref="G21:J21" si="1">SUM(G17:G20)</f>
        <v>535.44799999999998</v>
      </c>
      <c r="H21" s="25">
        <f t="shared" si="1"/>
        <v>14.6555</v>
      </c>
      <c r="I21" s="25">
        <f t="shared" si="1"/>
        <v>27.833999999999996</v>
      </c>
      <c r="J21" s="25">
        <f t="shared" si="1"/>
        <v>55.027999999999992</v>
      </c>
    </row>
    <row r="22" spans="1:10" s="37" customFormat="1" ht="30" x14ac:dyDescent="0.25">
      <c r="A22" s="75" t="s">
        <v>39</v>
      </c>
      <c r="B22" s="14" t="s">
        <v>30</v>
      </c>
      <c r="C22" s="15" t="s">
        <v>65</v>
      </c>
      <c r="D22" s="15" t="s">
        <v>66</v>
      </c>
      <c r="E22" s="16">
        <v>8</v>
      </c>
      <c r="F22" s="17">
        <v>3.88</v>
      </c>
      <c r="G22" s="17">
        <f>736*0.008</f>
        <v>5.8879999999999999</v>
      </c>
      <c r="H22" s="17">
        <f>20.55*0.008</f>
        <v>0.16440000000000002</v>
      </c>
      <c r="I22" s="17">
        <f>29.1*0.008</f>
        <v>0.23280000000000001</v>
      </c>
      <c r="J22" s="18">
        <f>97.89*0.008</f>
        <v>0.78312000000000004</v>
      </c>
    </row>
    <row r="23" spans="1:10" s="44" customFormat="1" x14ac:dyDescent="0.25">
      <c r="A23" s="75"/>
      <c r="B23" s="8" t="s">
        <v>16</v>
      </c>
      <c r="C23" s="6" t="s">
        <v>45</v>
      </c>
      <c r="D23" s="6" t="s">
        <v>46</v>
      </c>
      <c r="E23" s="19" t="s">
        <v>34</v>
      </c>
      <c r="F23" s="7">
        <v>14.77</v>
      </c>
      <c r="G23" s="7">
        <f>429*0.25+220*0.1</f>
        <v>129.25</v>
      </c>
      <c r="H23" s="7">
        <f>8.07*0.25+16.8*0.1</f>
        <v>3.6975000000000002</v>
      </c>
      <c r="I23" s="7">
        <f>20.36*0.25+17*0.1</f>
        <v>6.79</v>
      </c>
      <c r="J23" s="9">
        <f>47.92*0.25+0.2*0.1</f>
        <v>12</v>
      </c>
    </row>
    <row r="24" spans="1:10" s="37" customFormat="1" x14ac:dyDescent="0.25">
      <c r="A24" s="75"/>
      <c r="B24" s="8" t="s">
        <v>13</v>
      </c>
      <c r="C24" s="6" t="s">
        <v>47</v>
      </c>
      <c r="D24" s="6" t="s">
        <v>48</v>
      </c>
      <c r="E24" s="19" t="s">
        <v>49</v>
      </c>
      <c r="F24" s="7">
        <v>37.43</v>
      </c>
      <c r="G24" s="28">
        <f>383*0.8</f>
        <v>306.40000000000003</v>
      </c>
      <c r="H24" s="28">
        <f>12.3*0.8</f>
        <v>9.8400000000000016</v>
      </c>
      <c r="I24" s="28">
        <f>29.5*0.8</f>
        <v>23.6</v>
      </c>
      <c r="J24" s="29">
        <f>16.58*0.8</f>
        <v>13.263999999999999</v>
      </c>
    </row>
    <row r="25" spans="1:10" s="37" customFormat="1" x14ac:dyDescent="0.25">
      <c r="A25" s="75"/>
      <c r="B25" s="8" t="s">
        <v>17</v>
      </c>
      <c r="C25" s="6" t="s">
        <v>67</v>
      </c>
      <c r="D25" s="6" t="s">
        <v>68</v>
      </c>
      <c r="E25" s="19">
        <v>200</v>
      </c>
      <c r="F25" s="7">
        <v>7.7</v>
      </c>
      <c r="G25" s="7">
        <f>503*0.2</f>
        <v>100.60000000000001</v>
      </c>
      <c r="H25" s="7">
        <f>15.83*0.2</f>
        <v>3.1660000000000004</v>
      </c>
      <c r="I25" s="7">
        <f>13.39*0.2</f>
        <v>2.6780000000000004</v>
      </c>
      <c r="J25" s="9">
        <f>79.73*0.2</f>
        <v>15.946000000000002</v>
      </c>
    </row>
    <row r="26" spans="1:10" s="37" customFormat="1" x14ac:dyDescent="0.25">
      <c r="A26" s="75"/>
      <c r="B26" s="8" t="s">
        <v>20</v>
      </c>
      <c r="C26" s="38" t="s">
        <v>42</v>
      </c>
      <c r="D26" s="6" t="s">
        <v>54</v>
      </c>
      <c r="E26" s="19">
        <v>50</v>
      </c>
      <c r="F26" s="7">
        <v>4.8099999999999996</v>
      </c>
      <c r="G26" s="7">
        <f>170.8</f>
        <v>170.8</v>
      </c>
      <c r="H26" s="7">
        <f>3.6</f>
        <v>3.6</v>
      </c>
      <c r="I26" s="7">
        <f>4.5</f>
        <v>4.5</v>
      </c>
      <c r="J26" s="9">
        <f>29</f>
        <v>29</v>
      </c>
    </row>
    <row r="27" spans="1:10" ht="15.75" thickBot="1" x14ac:dyDescent="0.3">
      <c r="A27" s="75"/>
      <c r="B27" s="10" t="s">
        <v>14</v>
      </c>
      <c r="C27" s="11" t="s">
        <v>31</v>
      </c>
      <c r="D27" s="11" t="s">
        <v>32</v>
      </c>
      <c r="E27" s="20">
        <v>22.5</v>
      </c>
      <c r="F27" s="21">
        <v>0.91</v>
      </c>
      <c r="G27" s="21">
        <f>229.7*0.225</f>
        <v>51.682499999999997</v>
      </c>
      <c r="H27" s="12">
        <f>6.7*0.225</f>
        <v>1.5075000000000001</v>
      </c>
      <c r="I27" s="12">
        <f>1.1*0.225</f>
        <v>0.24750000000000003</v>
      </c>
      <c r="J27" s="13">
        <f>48.3*0.225</f>
        <v>10.8675</v>
      </c>
    </row>
    <row r="28" spans="1:10" ht="16.5" thickBot="1" x14ac:dyDescent="0.3">
      <c r="A28" s="71" t="s">
        <v>15</v>
      </c>
      <c r="B28" s="76"/>
      <c r="C28" s="76"/>
      <c r="D28" s="76"/>
      <c r="E28" s="77"/>
      <c r="F28" s="25">
        <f>SUM(F22:F27)</f>
        <v>69.5</v>
      </c>
      <c r="G28" s="25">
        <f>SUM(G22:G27)</f>
        <v>764.62050000000011</v>
      </c>
      <c r="H28" s="25">
        <f>SUM(H22:H27)</f>
        <v>21.975400000000004</v>
      </c>
      <c r="I28" s="25">
        <f>SUM(I22:I27)</f>
        <v>38.048300000000005</v>
      </c>
      <c r="J28" s="25">
        <f>SUM(J22:J27)</f>
        <v>81.860620000000011</v>
      </c>
    </row>
    <row r="30" spans="1:10" ht="15.75" thickBot="1" x14ac:dyDescent="0.3">
      <c r="A30" s="67" t="s">
        <v>24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5.75" x14ac:dyDescent="0.25">
      <c r="A31" s="26"/>
      <c r="B31" s="26"/>
      <c r="C31" s="66" t="s">
        <v>22</v>
      </c>
      <c r="D31" s="66"/>
      <c r="G31" s="68"/>
      <c r="H31" s="68"/>
      <c r="I31" s="68"/>
      <c r="J31" s="68"/>
    </row>
    <row r="32" spans="1:10" x14ac:dyDescent="0.25">
      <c r="A32" s="1"/>
      <c r="B32" s="1"/>
      <c r="C32" s="1"/>
      <c r="D32" s="1"/>
    </row>
    <row r="33" spans="1:2" x14ac:dyDescent="0.25">
      <c r="A33" s="50" t="s">
        <v>23</v>
      </c>
      <c r="B33" s="50"/>
    </row>
    <row r="34" spans="1:2" x14ac:dyDescent="0.25">
      <c r="A34" s="50" t="s">
        <v>25</v>
      </c>
      <c r="B34" s="50"/>
    </row>
  </sheetData>
  <mergeCells count="17">
    <mergeCell ref="B1:C1"/>
    <mergeCell ref="G1:J1"/>
    <mergeCell ref="A3:A8"/>
    <mergeCell ref="A9:E9"/>
    <mergeCell ref="A17:A20"/>
    <mergeCell ref="A10:A12"/>
    <mergeCell ref="A33:B33"/>
    <mergeCell ref="A34:B34"/>
    <mergeCell ref="A13:E13"/>
    <mergeCell ref="A14:A15"/>
    <mergeCell ref="A16:E16"/>
    <mergeCell ref="A22:A27"/>
    <mergeCell ref="A28:E28"/>
    <mergeCell ref="A30:J30"/>
    <mergeCell ref="C31:D31"/>
    <mergeCell ref="G31:J31"/>
    <mergeCell ref="A21:E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26.11 1-4 кл</vt:lpstr>
      <vt:lpstr>26.11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2021-11-25T13:47:07Z</dcterms:modified>
</cp:coreProperties>
</file>