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3.12 1-4 кл" sheetId="1" r:id="rId1"/>
    <sheet name="03.12 5-11 кл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3" l="1"/>
  <c r="I28" i="3"/>
  <c r="H28" i="3"/>
  <c r="G28" i="3"/>
  <c r="J27" i="3"/>
  <c r="I27" i="3"/>
  <c r="H27" i="3"/>
  <c r="G27" i="3"/>
  <c r="J25" i="3"/>
  <c r="I25" i="3"/>
  <c r="H25" i="3"/>
  <c r="G25" i="3"/>
  <c r="J24" i="3"/>
  <c r="I24" i="3"/>
  <c r="H24" i="3"/>
  <c r="G24" i="3"/>
  <c r="J23" i="3"/>
  <c r="I23" i="3"/>
  <c r="H23" i="3"/>
  <c r="G23" i="3"/>
  <c r="J21" i="3"/>
  <c r="I21" i="3"/>
  <c r="H21" i="3"/>
  <c r="G21" i="3"/>
  <c r="J19" i="3"/>
  <c r="I19" i="3"/>
  <c r="H19" i="3"/>
  <c r="G19" i="3"/>
  <c r="J18" i="3"/>
  <c r="I18" i="3"/>
  <c r="H18" i="3"/>
  <c r="G18" i="3"/>
  <c r="J15" i="3"/>
  <c r="I15" i="3"/>
  <c r="G15" i="3"/>
  <c r="H15" i="3"/>
  <c r="J13" i="3"/>
  <c r="I13" i="3"/>
  <c r="H13" i="3"/>
  <c r="G13" i="3"/>
  <c r="J11" i="3"/>
  <c r="I11" i="3"/>
  <c r="H11" i="3"/>
  <c r="G11" i="3"/>
  <c r="J10" i="3"/>
  <c r="I10" i="3"/>
  <c r="H10" i="3"/>
  <c r="G10" i="3"/>
  <c r="J5" i="3"/>
  <c r="I5" i="3"/>
  <c r="H5" i="3"/>
  <c r="G5" i="3"/>
  <c r="J5" i="1"/>
  <c r="I5" i="1"/>
  <c r="H5" i="1"/>
  <c r="G5" i="1"/>
  <c r="J8" i="3" l="1"/>
  <c r="I8" i="3"/>
  <c r="I9" i="3" s="1"/>
  <c r="H8" i="3"/>
  <c r="G8" i="3"/>
  <c r="G7" i="3"/>
  <c r="J6" i="3"/>
  <c r="I6" i="3"/>
  <c r="H6" i="3"/>
  <c r="G6" i="3"/>
  <c r="J4" i="3"/>
  <c r="I4" i="3"/>
  <c r="H4" i="3"/>
  <c r="G4" i="3"/>
  <c r="J3" i="3"/>
  <c r="I3" i="3"/>
  <c r="H3" i="3"/>
  <c r="H9" i="3" s="1"/>
  <c r="G3" i="3"/>
  <c r="F29" i="3"/>
  <c r="J29" i="3"/>
  <c r="I29" i="3"/>
  <c r="H29" i="3"/>
  <c r="G29" i="3"/>
  <c r="G22" i="3"/>
  <c r="F22" i="3"/>
  <c r="J22" i="3"/>
  <c r="I22" i="3"/>
  <c r="H22" i="3"/>
  <c r="J17" i="3"/>
  <c r="H17" i="3"/>
  <c r="F17" i="3"/>
  <c r="I17" i="3"/>
  <c r="G17" i="3"/>
  <c r="I14" i="3"/>
  <c r="G14" i="3"/>
  <c r="F14" i="3"/>
  <c r="J14" i="3"/>
  <c r="H14" i="3"/>
  <c r="J9" i="3"/>
  <c r="F9" i="3"/>
  <c r="G9" i="3"/>
  <c r="J20" i="1"/>
  <c r="I20" i="1"/>
  <c r="H20" i="1"/>
  <c r="G20" i="1"/>
  <c r="J24" i="1"/>
  <c r="I24" i="1"/>
  <c r="H24" i="1"/>
  <c r="G24" i="1"/>
  <c r="J23" i="1"/>
  <c r="I23" i="1"/>
  <c r="H23" i="1"/>
  <c r="G23" i="1"/>
  <c r="J22" i="1"/>
  <c r="I22" i="1"/>
  <c r="H22" i="1"/>
  <c r="G22" i="1"/>
  <c r="J19" i="1" l="1"/>
  <c r="I19" i="1"/>
  <c r="H19" i="1"/>
  <c r="G19" i="1"/>
  <c r="J13" i="1" l="1"/>
  <c r="I13" i="1"/>
  <c r="H13" i="1"/>
  <c r="G13" i="1"/>
  <c r="J8" i="1"/>
  <c r="I8" i="1"/>
  <c r="H8" i="1"/>
  <c r="G8" i="1"/>
  <c r="J4" i="1"/>
  <c r="I4" i="1"/>
  <c r="H4" i="1"/>
  <c r="G4" i="1"/>
  <c r="J3" i="1"/>
  <c r="I3" i="1"/>
  <c r="H3" i="1"/>
  <c r="G3" i="1"/>
  <c r="G25" i="1" l="1"/>
  <c r="H25" i="1"/>
  <c r="I25" i="1"/>
  <c r="J25" i="1"/>
  <c r="F25" i="1"/>
  <c r="J15" i="1"/>
  <c r="I15" i="1"/>
  <c r="H15" i="1"/>
  <c r="G15" i="1"/>
  <c r="G21" i="1" l="1"/>
  <c r="H21" i="1"/>
  <c r="I21" i="1"/>
  <c r="J21" i="1"/>
  <c r="F21" i="1"/>
  <c r="J11" i="1"/>
  <c r="I11" i="1"/>
  <c r="H11" i="1"/>
  <c r="G11" i="1"/>
  <c r="J10" i="1"/>
  <c r="I10" i="1"/>
  <c r="H10" i="1"/>
  <c r="G10" i="1"/>
  <c r="J14" i="1" l="1"/>
  <c r="F14" i="1"/>
  <c r="G16" i="1"/>
  <c r="H16" i="1"/>
  <c r="I16" i="1"/>
  <c r="J16" i="1"/>
  <c r="G17" i="1"/>
  <c r="H17" i="1"/>
  <c r="I17" i="1"/>
  <c r="J17" i="1"/>
  <c r="I14" i="1"/>
  <c r="H14" i="1"/>
  <c r="G14" i="1"/>
  <c r="F9" i="1"/>
  <c r="J6" i="1"/>
  <c r="I6" i="1"/>
  <c r="H6" i="1"/>
  <c r="G6" i="1"/>
  <c r="I9" i="1" l="1"/>
  <c r="J9" i="1"/>
  <c r="H9" i="1"/>
  <c r="G7" i="1" l="1"/>
  <c r="G9" i="1" s="1"/>
</calcChain>
</file>

<file path=xl/sharedStrings.xml><?xml version="1.0" encoding="utf-8"?>
<sst xmlns="http://schemas.openxmlformats.org/spreadsheetml/2006/main" count="190" uniqueCount="73">
  <si>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</si>
  <si>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</si>
  <si>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</si>
  <si>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</si>
  <si>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</si>
  <si>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</si>
  <si>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</si>
  <si>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</si>
  <si>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</si>
  <si>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</si>
  <si>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</si>
  <si>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</si>
  <si>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</si>
  <si>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</si>
  <si>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</si>
  <si>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</si>
  <si>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</si>
  <si>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</si>
  <si>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</si>
  <si>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</si>
  <si>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</si>
  <si>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</si>
  <si>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</si>
  <si>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</si>
  <si>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</si>
  <si>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</si>
  <si>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</si>
  <si>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</si>
  <si>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</si>
  <si>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</si>
  <si>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</si>
  <si>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</si>
  <si>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 №6</t>
  </si>
  <si>
    <t>Булочка "Рулетик с маком"</t>
  </si>
  <si>
    <t>Батон "Домашний"</t>
  </si>
  <si>
    <t>200/15</t>
  </si>
  <si>
    <t>№269-2015г.</t>
  </si>
  <si>
    <t>Котлета (особая) из говядины и свинины</t>
  </si>
  <si>
    <t>ПР</t>
  </si>
  <si>
    <t>Кондитерское изделие</t>
  </si>
  <si>
    <t>№71-2015г.</t>
  </si>
  <si>
    <t>№342-2015г.</t>
  </si>
  <si>
    <t>Компот из свежих яблок</t>
  </si>
  <si>
    <t>№102-2015г.</t>
  </si>
  <si>
    <t>Суп картофельный с горохом с зеленью</t>
  </si>
  <si>
    <t>250/2</t>
  </si>
  <si>
    <t>40/100</t>
  </si>
  <si>
    <t>ТТК №20</t>
  </si>
  <si>
    <t>Овощи натуральные свежие (огурцы)</t>
  </si>
  <si>
    <t>№306-2015г.</t>
  </si>
  <si>
    <t>30/75</t>
  </si>
  <si>
    <t>ТТК №5</t>
  </si>
  <si>
    <t>Плов "Школьный" с мясом индейки</t>
  </si>
  <si>
    <t>Бобовые отварные (кукуруза сахарная консервированная)</t>
  </si>
  <si>
    <t>Напиток</t>
  </si>
  <si>
    <t>ТТК №89</t>
  </si>
  <si>
    <t>Напиток ягодный (из компотной смеси)</t>
  </si>
  <si>
    <t>Печенье сахарное</t>
  </si>
  <si>
    <t>Сок фруктовый</t>
  </si>
  <si>
    <t>Фрукт</t>
  </si>
  <si>
    <t>№338-2015г.</t>
  </si>
  <si>
    <t>Фрукт свежий (мандарин)</t>
  </si>
  <si>
    <t>Завтрак 5-11 кл с доплатой 62,50 руб. и льготники с доплатой 42,50 руб. 1 смена</t>
  </si>
  <si>
    <t>ТТК№5</t>
  </si>
  <si>
    <t>Завтрак для льготников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</si>
  <si>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</si>
  <si>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</si>
  <si>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</si>
  <si>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ТТК №13</t>
  </si>
  <si>
    <t>Картофель тушёный по-домашнему</t>
  </si>
  <si>
    <t>№1-2015г.</t>
  </si>
  <si>
    <t>Бутерброд с маслом сливочным</t>
  </si>
  <si>
    <t>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</si>
</sst>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vertical="center" wrapText="1"/>
    </xf>
    <xf numFmtId="0" fontId="1" fillId="0" borderId="0" xfId="0" applyFont="1"/>
    <xf numFmtId="2" fontId="2" fillId="0" borderId="25" xfId="0" applyNumberFormat="1" applyFont="1" applyBorder="1" applyAlignment="1">
      <alignment vertical="center" wrapText="1"/>
    </xf>
    <xf numFmtId="0" fontId="1" fillId="0" borderId="0" xfId="0" applyFont="1"/>
    <xf numFmtId="0" fontId="1" fillId="0" borderId="2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2" fontId="5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workbookViewId="0">
      <selection activeCell="B15" sqref="B15:J20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46" t="s">
        <v>22</v>
      </c>
      <c r="C1" s="47"/>
      <c r="D1" s="1" t="s">
        <v>1</v>
      </c>
      <c r="E1" s="30"/>
      <c r="F1" s="1" t="s">
        <v>2</v>
      </c>
      <c r="G1" s="48">
        <v>44512</v>
      </c>
      <c r="H1" s="49"/>
      <c r="I1" s="49"/>
      <c r="J1" s="50"/>
      <c r="K1" s="1"/>
      <c r="L1" s="1"/>
    </row>
    <row r="2" spans="1:12" ht="15.75" thickBot="1" x14ac:dyDescent="0.3">
      <c r="A2" s="34" t="s">
        <v>3</v>
      </c>
      <c r="B2" s="5" t="s">
        <v>4</v>
      </c>
      <c r="C2" s="38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10</v>
      </c>
      <c r="I2" s="34" t="s">
        <v>11</v>
      </c>
      <c r="J2" s="34" t="s">
        <v>12</v>
      </c>
    </row>
    <row r="3" spans="1:12" x14ac:dyDescent="0.25">
      <c r="A3" s="41" t="s">
        <v>27</v>
      </c>
      <c r="B3" s="16" t="s">
        <v>31</v>
      </c>
      <c r="C3" s="17" t="s">
        <v>40</v>
      </c>
      <c r="D3" s="17" t="s">
        <v>48</v>
      </c>
      <c r="E3" s="18">
        <v>25</v>
      </c>
      <c r="F3" s="18">
        <v>6.43</v>
      </c>
      <c r="G3" s="19">
        <f>6/50*25</f>
        <v>3</v>
      </c>
      <c r="H3" s="19">
        <f>0.35/50*25</f>
        <v>0.17499999999999999</v>
      </c>
      <c r="I3" s="19">
        <f>0.05/50*25</f>
        <v>2.5000000000000001E-2</v>
      </c>
      <c r="J3" s="20">
        <f>0.95/50*25</f>
        <v>0.47499999999999998</v>
      </c>
    </row>
    <row r="4" spans="1:12" x14ac:dyDescent="0.25">
      <c r="A4" s="41"/>
      <c r="B4" s="9" t="s">
        <v>13</v>
      </c>
      <c r="C4" s="6" t="s">
        <v>36</v>
      </c>
      <c r="D4" s="6" t="s">
        <v>37</v>
      </c>
      <c r="E4" s="21">
        <v>50</v>
      </c>
      <c r="F4" s="8">
        <v>30.26</v>
      </c>
      <c r="G4" s="8">
        <f>144*1</f>
        <v>144</v>
      </c>
      <c r="H4" s="8">
        <f>8.37*1</f>
        <v>8.3699999999999992</v>
      </c>
      <c r="I4" s="8">
        <f>9.17*1</f>
        <v>9.17</v>
      </c>
      <c r="J4" s="10">
        <f>6.56*1</f>
        <v>6.56</v>
      </c>
    </row>
    <row r="5" spans="1:12" s="36" customFormat="1" x14ac:dyDescent="0.25">
      <c r="A5" s="41"/>
      <c r="B5" s="9" t="s">
        <v>17</v>
      </c>
      <c r="C5" s="74" t="s">
        <v>68</v>
      </c>
      <c r="D5" s="75" t="s">
        <v>69</v>
      </c>
      <c r="E5" s="21">
        <v>150</v>
      </c>
      <c r="F5" s="39">
        <v>16.84</v>
      </c>
      <c r="G5" s="76">
        <f>89.4*1.5</f>
        <v>134.10000000000002</v>
      </c>
      <c r="H5" s="76">
        <f>1.7*1.5</f>
        <v>2.5499999999999998</v>
      </c>
      <c r="I5" s="76">
        <f>3.5*1.5</f>
        <v>5.25</v>
      </c>
      <c r="J5" s="77">
        <f>12.8*1.5</f>
        <v>19.200000000000003</v>
      </c>
    </row>
    <row r="6" spans="1:12" x14ac:dyDescent="0.25">
      <c r="A6" s="41"/>
      <c r="B6" s="9" t="s">
        <v>18</v>
      </c>
      <c r="C6" s="6" t="s">
        <v>41</v>
      </c>
      <c r="D6" s="6" t="s">
        <v>42</v>
      </c>
      <c r="E6" s="21">
        <v>200</v>
      </c>
      <c r="F6" s="8">
        <v>7.86</v>
      </c>
      <c r="G6" s="8">
        <f>573*0.2</f>
        <v>114.60000000000001</v>
      </c>
      <c r="H6" s="8">
        <f>0.8*0.2</f>
        <v>0.16000000000000003</v>
      </c>
      <c r="I6" s="8">
        <f>0.8*0.2</f>
        <v>0.16000000000000003</v>
      </c>
      <c r="J6" s="10">
        <f>139.4*0.2</f>
        <v>27.880000000000003</v>
      </c>
    </row>
    <row r="7" spans="1:12" x14ac:dyDescent="0.25">
      <c r="A7" s="41"/>
      <c r="B7" s="9" t="s">
        <v>21</v>
      </c>
      <c r="C7" s="6" t="s">
        <v>32</v>
      </c>
      <c r="D7" s="6" t="s">
        <v>33</v>
      </c>
      <c r="E7" s="21">
        <v>50</v>
      </c>
      <c r="F7" s="8">
        <v>6.89</v>
      </c>
      <c r="G7" s="8">
        <f>397.2/2</f>
        <v>198.6</v>
      </c>
      <c r="H7" s="7">
        <v>4.0999999999999996</v>
      </c>
      <c r="I7" s="7">
        <v>7.7</v>
      </c>
      <c r="J7" s="11">
        <v>28.2</v>
      </c>
    </row>
    <row r="8" spans="1:12" ht="15.75" thickBot="1" x14ac:dyDescent="0.3">
      <c r="A8" s="42"/>
      <c r="B8" s="12" t="s">
        <v>14</v>
      </c>
      <c r="C8" s="13" t="s">
        <v>51</v>
      </c>
      <c r="D8" s="13" t="s">
        <v>34</v>
      </c>
      <c r="E8" s="22">
        <v>30</v>
      </c>
      <c r="F8" s="23">
        <v>1.22</v>
      </c>
      <c r="G8" s="23">
        <f>229.7*0.3</f>
        <v>68.91</v>
      </c>
      <c r="H8" s="14">
        <f>6.7*0.3</f>
        <v>2.0099999999999998</v>
      </c>
      <c r="I8" s="14">
        <f>1.1*0.3</f>
        <v>0.33</v>
      </c>
      <c r="J8" s="15">
        <f>48.3*0.3</f>
        <v>14.489999999999998</v>
      </c>
    </row>
    <row r="9" spans="1:12" ht="16.5" thickBot="1" x14ac:dyDescent="0.3">
      <c r="A9" s="43" t="s">
        <v>15</v>
      </c>
      <c r="B9" s="54"/>
      <c r="C9" s="54"/>
      <c r="D9" s="54"/>
      <c r="E9" s="55"/>
      <c r="F9" s="24">
        <f>SUM(F3:F8)</f>
        <v>69.5</v>
      </c>
      <c r="G9" s="24">
        <f t="shared" ref="G9:J9" si="0">SUM(G3:G8)</f>
        <v>663.21</v>
      </c>
      <c r="H9" s="24">
        <f t="shared" si="0"/>
        <v>17.364999999999998</v>
      </c>
      <c r="I9" s="24">
        <f t="shared" si="0"/>
        <v>22.634999999999998</v>
      </c>
      <c r="J9" s="24">
        <f t="shared" si="0"/>
        <v>96.805000000000007</v>
      </c>
    </row>
    <row r="10" spans="1:12" s="33" customFormat="1" x14ac:dyDescent="0.25">
      <c r="A10" s="56" t="s">
        <v>28</v>
      </c>
      <c r="B10" s="25" t="s">
        <v>16</v>
      </c>
      <c r="C10" s="26" t="s">
        <v>43</v>
      </c>
      <c r="D10" s="26" t="s">
        <v>44</v>
      </c>
      <c r="E10" s="18" t="s">
        <v>45</v>
      </c>
      <c r="F10" s="19">
        <v>8.4700000000000006</v>
      </c>
      <c r="G10" s="19">
        <f>593*0.25</f>
        <v>148.25</v>
      </c>
      <c r="H10" s="19">
        <f>21.96*0.25</f>
        <v>5.49</v>
      </c>
      <c r="I10" s="19">
        <f>21.08*0.25</f>
        <v>5.27</v>
      </c>
      <c r="J10" s="20">
        <f>66.14*0.25</f>
        <v>16.535</v>
      </c>
      <c r="K10"/>
    </row>
    <row r="11" spans="1:12" x14ac:dyDescent="0.25">
      <c r="A11" s="57"/>
      <c r="B11" s="9" t="s">
        <v>13</v>
      </c>
      <c r="C11" s="6" t="s">
        <v>47</v>
      </c>
      <c r="D11" s="6" t="s">
        <v>52</v>
      </c>
      <c r="E11" s="21" t="s">
        <v>50</v>
      </c>
      <c r="F11" s="8">
        <v>32.92</v>
      </c>
      <c r="G11" s="28">
        <f>280.7/40*30</f>
        <v>210.52500000000001</v>
      </c>
      <c r="H11" s="28">
        <f>14/40*30</f>
        <v>10.5</v>
      </c>
      <c r="I11" s="28">
        <f>14.1/40*30</f>
        <v>10.574999999999999</v>
      </c>
      <c r="J11" s="29">
        <f>24.5/40*30</f>
        <v>18.375</v>
      </c>
      <c r="K11"/>
    </row>
    <row r="12" spans="1:12" s="33" customFormat="1" x14ac:dyDescent="0.25">
      <c r="A12" s="57"/>
      <c r="B12" s="9" t="s">
        <v>18</v>
      </c>
      <c r="C12" s="6" t="s">
        <v>19</v>
      </c>
      <c r="D12" s="6" t="s">
        <v>20</v>
      </c>
      <c r="E12" s="21" t="s">
        <v>35</v>
      </c>
      <c r="F12" s="8">
        <v>2.67</v>
      </c>
      <c r="G12" s="8">
        <v>60</v>
      </c>
      <c r="H12" s="8">
        <v>7.0000000000000007E-2</v>
      </c>
      <c r="I12" s="8">
        <v>0.02</v>
      </c>
      <c r="J12" s="10">
        <v>15</v>
      </c>
    </row>
    <row r="13" spans="1:12" ht="15.75" thickBot="1" x14ac:dyDescent="0.3">
      <c r="A13" s="57"/>
      <c r="B13" s="12" t="s">
        <v>14</v>
      </c>
      <c r="C13" s="13" t="s">
        <v>51</v>
      </c>
      <c r="D13" s="13" t="s">
        <v>34</v>
      </c>
      <c r="E13" s="22">
        <v>23</v>
      </c>
      <c r="F13" s="23">
        <v>0.94</v>
      </c>
      <c r="G13" s="23">
        <f>229.7*0.23</f>
        <v>52.831000000000003</v>
      </c>
      <c r="H13" s="14">
        <f>6.7*0.23</f>
        <v>1.5410000000000001</v>
      </c>
      <c r="I13" s="14">
        <f>1.1*0.23</f>
        <v>0.25300000000000006</v>
      </c>
      <c r="J13" s="15">
        <f>48.3*0.23</f>
        <v>11.109</v>
      </c>
    </row>
    <row r="14" spans="1:12" ht="16.5" thickBot="1" x14ac:dyDescent="0.3">
      <c r="A14" s="58" t="s">
        <v>15</v>
      </c>
      <c r="B14" s="59"/>
      <c r="C14" s="59"/>
      <c r="D14" s="59"/>
      <c r="E14" s="60"/>
      <c r="F14" s="32">
        <f>SUM(F10:F13)</f>
        <v>45</v>
      </c>
      <c r="G14" s="32">
        <f t="shared" ref="G14:J14" si="1">SUM(G10:G13)</f>
        <v>471.60599999999999</v>
      </c>
      <c r="H14" s="32">
        <f t="shared" si="1"/>
        <v>17.600999999999999</v>
      </c>
      <c r="I14" s="32">
        <f t="shared" si="1"/>
        <v>16.117999999999999</v>
      </c>
      <c r="J14" s="32">
        <f t="shared" si="1"/>
        <v>61.018999999999998</v>
      </c>
    </row>
    <row r="15" spans="1:12" s="31" customFormat="1" ht="30" x14ac:dyDescent="0.25">
      <c r="A15" s="57" t="s">
        <v>29</v>
      </c>
      <c r="B15" s="25" t="s">
        <v>31</v>
      </c>
      <c r="C15" s="26" t="s">
        <v>49</v>
      </c>
      <c r="D15" s="26" t="s">
        <v>53</v>
      </c>
      <c r="E15" s="18">
        <v>10</v>
      </c>
      <c r="F15" s="19">
        <v>4.8499999999999996</v>
      </c>
      <c r="G15" s="19">
        <f>736*0.01</f>
        <v>7.36</v>
      </c>
      <c r="H15" s="19">
        <f>20.55*0.01</f>
        <v>0.20550000000000002</v>
      </c>
      <c r="I15" s="19">
        <f>29.1*0.01</f>
        <v>0.29100000000000004</v>
      </c>
      <c r="J15" s="20">
        <f>97.89*0.01</f>
        <v>0.97889999999999999</v>
      </c>
      <c r="K15"/>
    </row>
    <row r="16" spans="1:12" s="31" customFormat="1" x14ac:dyDescent="0.25">
      <c r="A16" s="57"/>
      <c r="B16" s="9" t="s">
        <v>16</v>
      </c>
      <c r="C16" s="6" t="s">
        <v>43</v>
      </c>
      <c r="D16" s="6" t="s">
        <v>44</v>
      </c>
      <c r="E16" s="21" t="s">
        <v>45</v>
      </c>
      <c r="F16" s="8">
        <v>8.4700000000000006</v>
      </c>
      <c r="G16" s="8">
        <f>593*0.25</f>
        <v>148.25</v>
      </c>
      <c r="H16" s="8">
        <f>21.96*0.25</f>
        <v>5.49</v>
      </c>
      <c r="I16" s="8">
        <f>21.08*0.25</f>
        <v>5.27</v>
      </c>
      <c r="J16" s="10">
        <f>66.14*0.25</f>
        <v>16.535</v>
      </c>
      <c r="K16"/>
    </row>
    <row r="17" spans="1:11" x14ac:dyDescent="0.25">
      <c r="A17" s="57"/>
      <c r="B17" s="9" t="s">
        <v>13</v>
      </c>
      <c r="C17" s="6" t="s">
        <v>47</v>
      </c>
      <c r="D17" s="6" t="s">
        <v>52</v>
      </c>
      <c r="E17" s="21" t="s">
        <v>46</v>
      </c>
      <c r="F17" s="8">
        <v>43.89</v>
      </c>
      <c r="G17" s="28">
        <f>280.7</f>
        <v>280.7</v>
      </c>
      <c r="H17" s="28">
        <f>14</f>
        <v>14</v>
      </c>
      <c r="I17" s="28">
        <f>14.1</f>
        <v>14.1</v>
      </c>
      <c r="J17" s="29">
        <f>24.5</f>
        <v>24.5</v>
      </c>
      <c r="K17"/>
    </row>
    <row r="18" spans="1:11" x14ac:dyDescent="0.25">
      <c r="A18" s="57"/>
      <c r="B18" s="9" t="s">
        <v>54</v>
      </c>
      <c r="C18" s="6" t="s">
        <v>55</v>
      </c>
      <c r="D18" s="6" t="s">
        <v>56</v>
      </c>
      <c r="E18" s="21">
        <v>200</v>
      </c>
      <c r="F18" s="8">
        <v>8.81</v>
      </c>
      <c r="G18" s="8">
        <v>111</v>
      </c>
      <c r="H18" s="28">
        <v>0.7</v>
      </c>
      <c r="I18" s="28">
        <v>0</v>
      </c>
      <c r="J18" s="29">
        <v>27</v>
      </c>
      <c r="K18"/>
    </row>
    <row r="19" spans="1:11" s="35" customFormat="1" x14ac:dyDescent="0.25">
      <c r="A19" s="57"/>
      <c r="B19" s="9" t="s">
        <v>39</v>
      </c>
      <c r="C19" s="6" t="s">
        <v>38</v>
      </c>
      <c r="D19" s="6" t="s">
        <v>57</v>
      </c>
      <c r="E19" s="21">
        <v>18</v>
      </c>
      <c r="F19" s="8">
        <v>2.31</v>
      </c>
      <c r="G19" s="8">
        <f>480*0.18</f>
        <v>86.399999999999991</v>
      </c>
      <c r="H19" s="7">
        <f>8.5*0.18</f>
        <v>1.53</v>
      </c>
      <c r="I19" s="7">
        <f>18*0.18</f>
        <v>3.2399999999999998</v>
      </c>
      <c r="J19" s="11">
        <f>70*0.18</f>
        <v>12.6</v>
      </c>
    </row>
    <row r="20" spans="1:11" s="35" customFormat="1" ht="15.75" thickBot="1" x14ac:dyDescent="0.3">
      <c r="A20" s="61"/>
      <c r="B20" s="12" t="s">
        <v>14</v>
      </c>
      <c r="C20" s="13" t="s">
        <v>51</v>
      </c>
      <c r="D20" s="13" t="s">
        <v>34</v>
      </c>
      <c r="E20" s="22">
        <v>28.5</v>
      </c>
      <c r="F20" s="23">
        <v>1.17</v>
      </c>
      <c r="G20" s="23">
        <f>229.7*0.285</f>
        <v>65.464499999999987</v>
      </c>
      <c r="H20" s="14">
        <f>6.7*0.285</f>
        <v>1.9095</v>
      </c>
      <c r="I20" s="14">
        <f>1.1*0.285</f>
        <v>0.3135</v>
      </c>
      <c r="J20" s="15">
        <f>48.3*0.285</f>
        <v>13.765499999999998</v>
      </c>
    </row>
    <row r="21" spans="1:11" ht="16.5" thickBot="1" x14ac:dyDescent="0.3">
      <c r="A21" s="43" t="s">
        <v>15</v>
      </c>
      <c r="B21" s="54"/>
      <c r="C21" s="54"/>
      <c r="D21" s="54"/>
      <c r="E21" s="55"/>
      <c r="F21" s="24">
        <f>SUM(F15:F20)</f>
        <v>69.5</v>
      </c>
      <c r="G21" s="24">
        <f t="shared" ref="G21:J21" si="2">SUM(G15:G20)</f>
        <v>699.17449999999985</v>
      </c>
      <c r="H21" s="24">
        <f t="shared" si="2"/>
        <v>23.835000000000001</v>
      </c>
      <c r="I21" s="24">
        <f t="shared" si="2"/>
        <v>23.214500000000001</v>
      </c>
      <c r="J21" s="24">
        <f t="shared" si="2"/>
        <v>95.379400000000004</v>
      </c>
      <c r="K21"/>
    </row>
    <row r="22" spans="1:11" s="35" customFormat="1" ht="15" customHeight="1" x14ac:dyDescent="0.25">
      <c r="A22" s="62" t="s">
        <v>30</v>
      </c>
      <c r="B22" s="25" t="s">
        <v>54</v>
      </c>
      <c r="C22" s="26" t="s">
        <v>38</v>
      </c>
      <c r="D22" s="26" t="s">
        <v>58</v>
      </c>
      <c r="E22" s="18">
        <v>200</v>
      </c>
      <c r="F22" s="19">
        <v>14.43</v>
      </c>
      <c r="G22" s="19">
        <f>424*0.2</f>
        <v>84.800000000000011</v>
      </c>
      <c r="H22" s="65">
        <f>5*0.2</f>
        <v>1</v>
      </c>
      <c r="I22" s="65">
        <f>0</f>
        <v>0</v>
      </c>
      <c r="J22" s="66">
        <f>101*0.2</f>
        <v>20.200000000000003</v>
      </c>
    </row>
    <row r="23" spans="1:11" s="33" customFormat="1" x14ac:dyDescent="0.25">
      <c r="A23" s="63"/>
      <c r="B23" s="9" t="s">
        <v>39</v>
      </c>
      <c r="C23" s="6" t="s">
        <v>38</v>
      </c>
      <c r="D23" s="6" t="s">
        <v>57</v>
      </c>
      <c r="E23" s="21">
        <v>40</v>
      </c>
      <c r="F23" s="8">
        <v>5.16</v>
      </c>
      <c r="G23" s="8">
        <f>480*0.4</f>
        <v>192</v>
      </c>
      <c r="H23" s="7">
        <f>8.5*0.4</f>
        <v>3.4000000000000004</v>
      </c>
      <c r="I23" s="7">
        <f>18*0.4</f>
        <v>7.2</v>
      </c>
      <c r="J23" s="11">
        <f>70*0.4</f>
        <v>28</v>
      </c>
      <c r="K23"/>
    </row>
    <row r="24" spans="1:11" s="35" customFormat="1" ht="15.75" thickBot="1" x14ac:dyDescent="0.3">
      <c r="A24" s="64"/>
      <c r="B24" s="12" t="s">
        <v>59</v>
      </c>
      <c r="C24" s="13" t="s">
        <v>60</v>
      </c>
      <c r="D24" s="13" t="s">
        <v>61</v>
      </c>
      <c r="E24" s="22">
        <v>180</v>
      </c>
      <c r="F24" s="23">
        <v>25.41</v>
      </c>
      <c r="G24" s="23">
        <f>38*1.8</f>
        <v>68.400000000000006</v>
      </c>
      <c r="H24" s="14">
        <f>0.8*1.8</f>
        <v>1.4400000000000002</v>
      </c>
      <c r="I24" s="14">
        <f>0.2*1.8</f>
        <v>0.36000000000000004</v>
      </c>
      <c r="J24" s="15">
        <f>7.5*1.8</f>
        <v>13.5</v>
      </c>
    </row>
    <row r="25" spans="1:11" ht="16.5" thickBot="1" x14ac:dyDescent="0.3">
      <c r="A25" s="43" t="s">
        <v>15</v>
      </c>
      <c r="B25" s="44"/>
      <c r="C25" s="44"/>
      <c r="D25" s="44"/>
      <c r="E25" s="45"/>
      <c r="F25" s="3">
        <f>SUM(F22:F24)</f>
        <v>45</v>
      </c>
      <c r="G25" s="3">
        <f t="shared" ref="G25:J25" si="3">SUM(G22:G24)</f>
        <v>345.20000000000005</v>
      </c>
      <c r="H25" s="3">
        <f t="shared" si="3"/>
        <v>5.8400000000000007</v>
      </c>
      <c r="I25" s="3">
        <f t="shared" si="3"/>
        <v>7.5600000000000005</v>
      </c>
      <c r="J25" s="3">
        <f t="shared" si="3"/>
        <v>61.7</v>
      </c>
      <c r="K25"/>
    </row>
    <row r="27" spans="1:11" ht="15.75" thickBot="1" x14ac:dyDescent="0.3">
      <c r="A27" s="52" t="s">
        <v>25</v>
      </c>
      <c r="B27" s="52"/>
      <c r="C27" s="52"/>
      <c r="D27" s="52"/>
      <c r="E27" s="52"/>
      <c r="F27" s="52"/>
      <c r="G27" s="52"/>
      <c r="H27" s="52"/>
      <c r="I27" s="52"/>
      <c r="J27" s="52"/>
    </row>
    <row r="28" spans="1:11" ht="15.75" x14ac:dyDescent="0.25">
      <c r="A28" s="27"/>
      <c r="B28" s="27"/>
      <c r="C28" s="51" t="s">
        <v>23</v>
      </c>
      <c r="D28" s="51"/>
      <c r="G28" s="53"/>
      <c r="H28" s="53"/>
      <c r="I28" s="53"/>
      <c r="J28" s="53"/>
    </row>
    <row r="29" spans="1:11" x14ac:dyDescent="0.25">
      <c r="A29" s="1"/>
      <c r="B29" s="1"/>
      <c r="C29" s="1"/>
      <c r="D29" s="1"/>
    </row>
    <row r="30" spans="1:11" x14ac:dyDescent="0.25">
      <c r="A30" s="40" t="s">
        <v>24</v>
      </c>
      <c r="B30" s="40"/>
    </row>
    <row r="31" spans="1:11" x14ac:dyDescent="0.25">
      <c r="A31" s="40" t="s">
        <v>26</v>
      </c>
      <c r="B31" s="40"/>
    </row>
    <row r="32" spans="1:11" x14ac:dyDescent="0.25">
      <c r="A32" s="4"/>
    </row>
  </sheetData>
  <mergeCells count="15">
    <mergeCell ref="B1:C1"/>
    <mergeCell ref="G1:J1"/>
    <mergeCell ref="C28:D28"/>
    <mergeCell ref="A27:J27"/>
    <mergeCell ref="G28:J28"/>
    <mergeCell ref="A9:E9"/>
    <mergeCell ref="A10:A13"/>
    <mergeCell ref="A14:E14"/>
    <mergeCell ref="A15:A20"/>
    <mergeCell ref="A21:E21"/>
    <mergeCell ref="A30:B30"/>
    <mergeCell ref="A31:B31"/>
    <mergeCell ref="A3:A8"/>
    <mergeCell ref="A25:E25"/>
    <mergeCell ref="A22:A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3" workbookViewId="0">
      <selection activeCell="G28" sqref="G28"/>
    </sheetView>
  </sheetViews>
  <sheetFormatPr defaultRowHeight="15" x14ac:dyDescent="0.25"/>
  <cols>
    <col min="1" max="1" width="24" style="36" customWidth="1"/>
    <col min="2" max="2" width="24.7109375" style="36" customWidth="1"/>
    <col min="3" max="3" width="12.28515625" style="36" customWidth="1"/>
    <col min="4" max="4" width="47.42578125" style="36" customWidth="1"/>
    <col min="5" max="5" width="10.140625" style="36" bestFit="1" customWidth="1"/>
    <col min="6" max="6" width="9.140625" style="36"/>
    <col min="7" max="7" width="18.140625" style="36" customWidth="1"/>
    <col min="8" max="8" width="11.42578125" style="36" bestFit="1" customWidth="1"/>
    <col min="9" max="9" width="9.140625" style="36"/>
    <col min="10" max="10" width="10.85546875" style="36" customWidth="1"/>
    <col min="11" max="16384" width="9.140625" style="36"/>
  </cols>
  <sheetData>
    <row r="1" spans="1:12" ht="15.75" thickBot="1" x14ac:dyDescent="0.3">
      <c r="A1" s="1" t="s">
        <v>0</v>
      </c>
      <c r="B1" s="46" t="s">
        <v>22</v>
      </c>
      <c r="C1" s="47"/>
      <c r="D1" s="1" t="s">
        <v>1</v>
      </c>
      <c r="E1" s="30"/>
      <c r="F1" s="1" t="s">
        <v>2</v>
      </c>
      <c r="G1" s="48">
        <v>44533</v>
      </c>
      <c r="H1" s="49"/>
      <c r="I1" s="49"/>
      <c r="J1" s="50"/>
      <c r="K1" s="1"/>
      <c r="L1" s="1"/>
    </row>
    <row r="2" spans="1:12" ht="15.75" thickBot="1" x14ac:dyDescent="0.3">
      <c r="A2" s="34" t="s">
        <v>3</v>
      </c>
      <c r="B2" s="5" t="s">
        <v>4</v>
      </c>
      <c r="C2" s="38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10</v>
      </c>
      <c r="I2" s="34" t="s">
        <v>11</v>
      </c>
      <c r="J2" s="34" t="s">
        <v>12</v>
      </c>
    </row>
    <row r="3" spans="1:12" x14ac:dyDescent="0.25">
      <c r="A3" s="67" t="s">
        <v>62</v>
      </c>
      <c r="B3" s="16" t="s">
        <v>31</v>
      </c>
      <c r="C3" s="17" t="s">
        <v>40</v>
      </c>
      <c r="D3" s="17" t="s">
        <v>48</v>
      </c>
      <c r="E3" s="18">
        <v>25</v>
      </c>
      <c r="F3" s="18">
        <v>6.43</v>
      </c>
      <c r="G3" s="19">
        <f>6/50*25</f>
        <v>3</v>
      </c>
      <c r="H3" s="19">
        <f>0.35/50*25</f>
        <v>0.17499999999999999</v>
      </c>
      <c r="I3" s="19">
        <f>0.05/50*25</f>
        <v>2.5000000000000001E-2</v>
      </c>
      <c r="J3" s="20">
        <f>0.95/50*25</f>
        <v>0.47499999999999998</v>
      </c>
    </row>
    <row r="4" spans="1:12" x14ac:dyDescent="0.25">
      <c r="A4" s="67"/>
      <c r="B4" s="9" t="s">
        <v>13</v>
      </c>
      <c r="C4" s="6" t="s">
        <v>36</v>
      </c>
      <c r="D4" s="6" t="s">
        <v>37</v>
      </c>
      <c r="E4" s="21">
        <v>50</v>
      </c>
      <c r="F4" s="8">
        <v>30.26</v>
      </c>
      <c r="G4" s="8">
        <f>144*1</f>
        <v>144</v>
      </c>
      <c r="H4" s="8">
        <f>8.37*1</f>
        <v>8.3699999999999992</v>
      </c>
      <c r="I4" s="8">
        <f>9.17*1</f>
        <v>9.17</v>
      </c>
      <c r="J4" s="10">
        <f>6.56*1</f>
        <v>6.56</v>
      </c>
    </row>
    <row r="5" spans="1:12" x14ac:dyDescent="0.25">
      <c r="A5" s="67"/>
      <c r="B5" s="9" t="s">
        <v>17</v>
      </c>
      <c r="C5" s="74" t="s">
        <v>68</v>
      </c>
      <c r="D5" s="75" t="s">
        <v>69</v>
      </c>
      <c r="E5" s="21">
        <v>150</v>
      </c>
      <c r="F5" s="39">
        <v>16.84</v>
      </c>
      <c r="G5" s="76">
        <f>89.4*1.5</f>
        <v>134.10000000000002</v>
      </c>
      <c r="H5" s="76">
        <f>1.7*1.5</f>
        <v>2.5499999999999998</v>
      </c>
      <c r="I5" s="76">
        <f>3.5*1.5</f>
        <v>5.25</v>
      </c>
      <c r="J5" s="77">
        <f>12.8*1.5</f>
        <v>19.200000000000003</v>
      </c>
    </row>
    <row r="6" spans="1:12" x14ac:dyDescent="0.25">
      <c r="A6" s="67"/>
      <c r="B6" s="9" t="s">
        <v>18</v>
      </c>
      <c r="C6" s="6" t="s">
        <v>41</v>
      </c>
      <c r="D6" s="6" t="s">
        <v>42</v>
      </c>
      <c r="E6" s="21">
        <v>200</v>
      </c>
      <c r="F6" s="8">
        <v>7.86</v>
      </c>
      <c r="G6" s="8">
        <f>573*0.2</f>
        <v>114.60000000000001</v>
      </c>
      <c r="H6" s="8">
        <f>0.8*0.2</f>
        <v>0.16000000000000003</v>
      </c>
      <c r="I6" s="8">
        <f>0.8*0.2</f>
        <v>0.16000000000000003</v>
      </c>
      <c r="J6" s="10">
        <f>139.4*0.2</f>
        <v>27.880000000000003</v>
      </c>
    </row>
    <row r="7" spans="1:12" x14ac:dyDescent="0.25">
      <c r="A7" s="67"/>
      <c r="B7" s="9" t="s">
        <v>21</v>
      </c>
      <c r="C7" s="6" t="s">
        <v>32</v>
      </c>
      <c r="D7" s="6" t="s">
        <v>33</v>
      </c>
      <c r="E7" s="21">
        <v>50</v>
      </c>
      <c r="F7" s="8">
        <v>6.89</v>
      </c>
      <c r="G7" s="8">
        <f>397.2/2</f>
        <v>198.6</v>
      </c>
      <c r="H7" s="7">
        <v>4.0999999999999996</v>
      </c>
      <c r="I7" s="7">
        <v>7.7</v>
      </c>
      <c r="J7" s="11">
        <v>28.2</v>
      </c>
    </row>
    <row r="8" spans="1:12" ht="15.75" thickBot="1" x14ac:dyDescent="0.3">
      <c r="A8" s="68"/>
      <c r="B8" s="12" t="s">
        <v>14</v>
      </c>
      <c r="C8" s="13" t="s">
        <v>51</v>
      </c>
      <c r="D8" s="13" t="s">
        <v>34</v>
      </c>
      <c r="E8" s="22">
        <v>30</v>
      </c>
      <c r="F8" s="23">
        <v>1.22</v>
      </c>
      <c r="G8" s="23">
        <f>229.7*0.3</f>
        <v>68.91</v>
      </c>
      <c r="H8" s="14">
        <f>6.7*0.3</f>
        <v>2.0099999999999998</v>
      </c>
      <c r="I8" s="14">
        <f>1.1*0.3</f>
        <v>0.33</v>
      </c>
      <c r="J8" s="15">
        <f>48.3*0.3</f>
        <v>14.489999999999998</v>
      </c>
    </row>
    <row r="9" spans="1:12" ht="16.5" thickBot="1" x14ac:dyDescent="0.3">
      <c r="A9" s="43" t="s">
        <v>15</v>
      </c>
      <c r="B9" s="54"/>
      <c r="C9" s="54"/>
      <c r="D9" s="54"/>
      <c r="E9" s="55"/>
      <c r="F9" s="24">
        <f>SUM(F3:F8)</f>
        <v>69.5</v>
      </c>
      <c r="G9" s="24">
        <f t="shared" ref="G9:J9" si="0">SUM(G3:G8)</f>
        <v>663.21</v>
      </c>
      <c r="H9" s="24">
        <f t="shared" si="0"/>
        <v>17.364999999999998</v>
      </c>
      <c r="I9" s="24">
        <f t="shared" si="0"/>
        <v>22.634999999999998</v>
      </c>
      <c r="J9" s="24">
        <f t="shared" si="0"/>
        <v>96.805000000000007</v>
      </c>
    </row>
    <row r="10" spans="1:12" x14ac:dyDescent="0.25">
      <c r="A10" s="67" t="s">
        <v>64</v>
      </c>
      <c r="B10" s="16" t="s">
        <v>31</v>
      </c>
      <c r="C10" s="17" t="s">
        <v>40</v>
      </c>
      <c r="D10" s="17" t="s">
        <v>48</v>
      </c>
      <c r="E10" s="18">
        <v>25</v>
      </c>
      <c r="F10" s="18">
        <v>6.43</v>
      </c>
      <c r="G10" s="19">
        <f>6/50*25</f>
        <v>3</v>
      </c>
      <c r="H10" s="19">
        <f>0.35/50*25</f>
        <v>0.17499999999999999</v>
      </c>
      <c r="I10" s="19">
        <f>0.05/50*25</f>
        <v>2.5000000000000001E-2</v>
      </c>
      <c r="J10" s="20">
        <f>0.95/50*25</f>
        <v>0.47499999999999998</v>
      </c>
    </row>
    <row r="11" spans="1:12" x14ac:dyDescent="0.25">
      <c r="A11" s="67"/>
      <c r="B11" s="9" t="s">
        <v>17</v>
      </c>
      <c r="C11" s="74" t="s">
        <v>68</v>
      </c>
      <c r="D11" s="75" t="s">
        <v>69</v>
      </c>
      <c r="E11" s="21">
        <v>150</v>
      </c>
      <c r="F11" s="39">
        <v>16.84</v>
      </c>
      <c r="G11" s="76">
        <f>89.4*1.5</f>
        <v>134.10000000000002</v>
      </c>
      <c r="H11" s="76">
        <f>1.7*1.5</f>
        <v>2.5499999999999998</v>
      </c>
      <c r="I11" s="76">
        <f>3.5*1.5</f>
        <v>5.25</v>
      </c>
      <c r="J11" s="77">
        <f>12.8*1.5</f>
        <v>19.200000000000003</v>
      </c>
    </row>
    <row r="12" spans="1:12" x14ac:dyDescent="0.25">
      <c r="A12" s="67"/>
      <c r="B12" s="9" t="s">
        <v>18</v>
      </c>
      <c r="C12" s="6" t="s">
        <v>19</v>
      </c>
      <c r="D12" s="6" t="s">
        <v>20</v>
      </c>
      <c r="E12" s="21" t="s">
        <v>35</v>
      </c>
      <c r="F12" s="8">
        <v>2.67</v>
      </c>
      <c r="G12" s="8">
        <v>60</v>
      </c>
      <c r="H12" s="8">
        <v>7.0000000000000007E-2</v>
      </c>
      <c r="I12" s="8">
        <v>0.02</v>
      </c>
      <c r="J12" s="10">
        <v>15</v>
      </c>
      <c r="K12"/>
    </row>
    <row r="13" spans="1:12" ht="15.75" thickBot="1" x14ac:dyDescent="0.3">
      <c r="A13" s="67"/>
      <c r="B13" s="12" t="s">
        <v>14</v>
      </c>
      <c r="C13" s="13" t="s">
        <v>63</v>
      </c>
      <c r="D13" s="13" t="s">
        <v>34</v>
      </c>
      <c r="E13" s="22">
        <v>26</v>
      </c>
      <c r="F13" s="23">
        <v>1.06</v>
      </c>
      <c r="G13" s="23">
        <f>229.7*0.26</f>
        <v>59.722000000000001</v>
      </c>
      <c r="H13" s="14">
        <f>6.7*0.26</f>
        <v>1.7420000000000002</v>
      </c>
      <c r="I13" s="14">
        <f>1.1*0.26</f>
        <v>0.28600000000000003</v>
      </c>
      <c r="J13" s="15">
        <f>48.3*0.26</f>
        <v>12.558</v>
      </c>
    </row>
    <row r="14" spans="1:12" ht="16.5" thickBot="1" x14ac:dyDescent="0.3">
      <c r="A14" s="43" t="s">
        <v>15</v>
      </c>
      <c r="B14" s="54"/>
      <c r="C14" s="54"/>
      <c r="D14" s="54"/>
      <c r="E14" s="55"/>
      <c r="F14" s="24">
        <f>SUM(F10:F13)</f>
        <v>26.999999999999996</v>
      </c>
      <c r="G14" s="24">
        <f>SUM(G10:G13)</f>
        <v>256.822</v>
      </c>
      <c r="H14" s="24">
        <f>SUM(H10:H13)</f>
        <v>4.5369999999999999</v>
      </c>
      <c r="I14" s="24">
        <f>SUM(I10:I13)</f>
        <v>5.5809999999999995</v>
      </c>
      <c r="J14" s="24">
        <f>SUM(J10:J13)</f>
        <v>47.233000000000004</v>
      </c>
    </row>
    <row r="15" spans="1:12" x14ac:dyDescent="0.25">
      <c r="A15" s="67" t="s">
        <v>65</v>
      </c>
      <c r="B15" s="16" t="s">
        <v>31</v>
      </c>
      <c r="C15" s="17" t="s">
        <v>70</v>
      </c>
      <c r="D15" s="17" t="s">
        <v>71</v>
      </c>
      <c r="E15" s="78" t="s">
        <v>72</v>
      </c>
      <c r="F15" s="79">
        <v>4.33</v>
      </c>
      <c r="G15" s="79">
        <f>660*0.04+280*0.23</f>
        <v>90.800000000000011</v>
      </c>
      <c r="H15" s="79">
        <f>0.8*0.04+8*0.23</f>
        <v>1.8720000000000001</v>
      </c>
      <c r="I15" s="79">
        <f>72.5*0.04+3*0.23</f>
        <v>3.59</v>
      </c>
      <c r="J15" s="80">
        <f>1.3*0.04+54*0.23</f>
        <v>12.472</v>
      </c>
      <c r="K15"/>
    </row>
    <row r="16" spans="1:12" ht="15.75" thickBot="1" x14ac:dyDescent="0.3">
      <c r="A16" s="67"/>
      <c r="B16" s="12" t="s">
        <v>18</v>
      </c>
      <c r="C16" s="13" t="s">
        <v>19</v>
      </c>
      <c r="D16" s="13" t="s">
        <v>20</v>
      </c>
      <c r="E16" s="22" t="s">
        <v>35</v>
      </c>
      <c r="F16" s="81">
        <v>2.67</v>
      </c>
      <c r="G16" s="81">
        <v>60</v>
      </c>
      <c r="H16" s="81">
        <v>7.0000000000000007E-2</v>
      </c>
      <c r="I16" s="81">
        <v>0.02</v>
      </c>
      <c r="J16" s="82">
        <v>15</v>
      </c>
    </row>
    <row r="17" spans="1:11" ht="16.5" thickBot="1" x14ac:dyDescent="0.3">
      <c r="A17" s="58" t="s">
        <v>15</v>
      </c>
      <c r="B17" s="69"/>
      <c r="C17" s="69"/>
      <c r="D17" s="69"/>
      <c r="E17" s="70"/>
      <c r="F17" s="71">
        <f>SUM(F15:F16)</f>
        <v>7</v>
      </c>
      <c r="G17" s="71">
        <f>SUM(G15:G16)</f>
        <v>150.80000000000001</v>
      </c>
      <c r="H17" s="71">
        <f>SUM(H15:H16)</f>
        <v>1.9420000000000002</v>
      </c>
      <c r="I17" s="71">
        <f>SUM(I15:I16)</f>
        <v>3.61</v>
      </c>
      <c r="J17" s="72">
        <f>SUM(J15:J16)</f>
        <v>27.472000000000001</v>
      </c>
      <c r="K17"/>
    </row>
    <row r="18" spans="1:11" x14ac:dyDescent="0.25">
      <c r="A18" s="56" t="s">
        <v>66</v>
      </c>
      <c r="B18" s="25" t="s">
        <v>16</v>
      </c>
      <c r="C18" s="26" t="s">
        <v>43</v>
      </c>
      <c r="D18" s="26" t="s">
        <v>44</v>
      </c>
      <c r="E18" s="18" t="s">
        <v>45</v>
      </c>
      <c r="F18" s="19">
        <v>8.4700000000000006</v>
      </c>
      <c r="G18" s="19">
        <f>593*0.25</f>
        <v>148.25</v>
      </c>
      <c r="H18" s="19">
        <f>21.96*0.25</f>
        <v>5.49</v>
      </c>
      <c r="I18" s="19">
        <f>21.08*0.25</f>
        <v>5.27</v>
      </c>
      <c r="J18" s="20">
        <f>66.14*0.25</f>
        <v>16.535</v>
      </c>
      <c r="K18"/>
    </row>
    <row r="19" spans="1:11" x14ac:dyDescent="0.25">
      <c r="A19" s="57"/>
      <c r="B19" s="9" t="s">
        <v>13</v>
      </c>
      <c r="C19" s="6" t="s">
        <v>47</v>
      </c>
      <c r="D19" s="6" t="s">
        <v>52</v>
      </c>
      <c r="E19" s="21" t="s">
        <v>50</v>
      </c>
      <c r="F19" s="8">
        <v>32.92</v>
      </c>
      <c r="G19" s="28">
        <f>280.7/40*30</f>
        <v>210.52500000000001</v>
      </c>
      <c r="H19" s="28">
        <f>14/40*30</f>
        <v>10.5</v>
      </c>
      <c r="I19" s="28">
        <f>14.1/40*30</f>
        <v>10.574999999999999</v>
      </c>
      <c r="J19" s="29">
        <f>24.5/40*30</f>
        <v>18.375</v>
      </c>
    </row>
    <row r="20" spans="1:11" x14ac:dyDescent="0.25">
      <c r="A20" s="57"/>
      <c r="B20" s="9" t="s">
        <v>18</v>
      </c>
      <c r="C20" s="6" t="s">
        <v>19</v>
      </c>
      <c r="D20" s="6" t="s">
        <v>20</v>
      </c>
      <c r="E20" s="21" t="s">
        <v>35</v>
      </c>
      <c r="F20" s="8">
        <v>2.67</v>
      </c>
      <c r="G20" s="8">
        <v>60</v>
      </c>
      <c r="H20" s="8">
        <v>7.0000000000000007E-2</v>
      </c>
      <c r="I20" s="8">
        <v>0.02</v>
      </c>
      <c r="J20" s="10">
        <v>15</v>
      </c>
    </row>
    <row r="21" spans="1:11" ht="15" customHeight="1" thickBot="1" x14ac:dyDescent="0.3">
      <c r="A21" s="57"/>
      <c r="B21" s="12" t="s">
        <v>14</v>
      </c>
      <c r="C21" s="13" t="s">
        <v>51</v>
      </c>
      <c r="D21" s="13" t="s">
        <v>34</v>
      </c>
      <c r="E21" s="22">
        <v>23</v>
      </c>
      <c r="F21" s="23">
        <v>0.94</v>
      </c>
      <c r="G21" s="23">
        <f>229.7*0.23</f>
        <v>52.831000000000003</v>
      </c>
      <c r="H21" s="14">
        <f>6.7*0.23</f>
        <v>1.5410000000000001</v>
      </c>
      <c r="I21" s="14">
        <f>1.1*0.23</f>
        <v>0.25300000000000006</v>
      </c>
      <c r="J21" s="15">
        <f>48.3*0.23</f>
        <v>11.109</v>
      </c>
    </row>
    <row r="22" spans="1:11" ht="16.5" thickBot="1" x14ac:dyDescent="0.3">
      <c r="A22" s="58" t="s">
        <v>15</v>
      </c>
      <c r="B22" s="59"/>
      <c r="C22" s="59"/>
      <c r="D22" s="59"/>
      <c r="E22" s="60"/>
      <c r="F22" s="32">
        <f>SUM(F18:F21)</f>
        <v>45</v>
      </c>
      <c r="G22" s="32">
        <f>SUM(G18:G21)</f>
        <v>471.60599999999999</v>
      </c>
      <c r="H22" s="32">
        <f>SUM(H18:H21)</f>
        <v>17.600999999999999</v>
      </c>
      <c r="I22" s="32">
        <f>SUM(I18:I21)</f>
        <v>16.117999999999999</v>
      </c>
      <c r="J22" s="32">
        <f>SUM(J18:J21)</f>
        <v>61.018999999999998</v>
      </c>
      <c r="K22"/>
    </row>
    <row r="23" spans="1:11" ht="30" x14ac:dyDescent="0.25">
      <c r="A23" s="73" t="s">
        <v>67</v>
      </c>
      <c r="B23" s="25" t="s">
        <v>31</v>
      </c>
      <c r="C23" s="26" t="s">
        <v>49</v>
      </c>
      <c r="D23" s="26" t="s">
        <v>53</v>
      </c>
      <c r="E23" s="18">
        <v>10</v>
      </c>
      <c r="F23" s="19">
        <v>4.8499999999999996</v>
      </c>
      <c r="G23" s="19">
        <f>736*0.01</f>
        <v>7.36</v>
      </c>
      <c r="H23" s="19">
        <f>20.55*0.01</f>
        <v>0.20550000000000002</v>
      </c>
      <c r="I23" s="19">
        <f>29.1*0.01</f>
        <v>0.29100000000000004</v>
      </c>
      <c r="J23" s="20">
        <f>97.89*0.01</f>
        <v>0.97889999999999999</v>
      </c>
    </row>
    <row r="24" spans="1:11" x14ac:dyDescent="0.25">
      <c r="A24" s="67"/>
      <c r="B24" s="9" t="s">
        <v>16</v>
      </c>
      <c r="C24" s="6" t="s">
        <v>43</v>
      </c>
      <c r="D24" s="6" t="s">
        <v>44</v>
      </c>
      <c r="E24" s="21" t="s">
        <v>45</v>
      </c>
      <c r="F24" s="8">
        <v>8.4700000000000006</v>
      </c>
      <c r="G24" s="8">
        <f>593*0.25</f>
        <v>148.25</v>
      </c>
      <c r="H24" s="8">
        <f>21.96*0.25</f>
        <v>5.49</v>
      </c>
      <c r="I24" s="8">
        <f>21.08*0.25</f>
        <v>5.27</v>
      </c>
      <c r="J24" s="10">
        <f>66.14*0.25</f>
        <v>16.535</v>
      </c>
    </row>
    <row r="25" spans="1:11" x14ac:dyDescent="0.25">
      <c r="A25" s="67"/>
      <c r="B25" s="9" t="s">
        <v>13</v>
      </c>
      <c r="C25" s="6" t="s">
        <v>47</v>
      </c>
      <c r="D25" s="6" t="s">
        <v>52</v>
      </c>
      <c r="E25" s="21" t="s">
        <v>46</v>
      </c>
      <c r="F25" s="8">
        <v>43.89</v>
      </c>
      <c r="G25" s="28">
        <f>280.7</f>
        <v>280.7</v>
      </c>
      <c r="H25" s="28">
        <f>14</f>
        <v>14</v>
      </c>
      <c r="I25" s="28">
        <f>14.1</f>
        <v>14.1</v>
      </c>
      <c r="J25" s="29">
        <f>24.5</f>
        <v>24.5</v>
      </c>
    </row>
    <row r="26" spans="1:11" x14ac:dyDescent="0.25">
      <c r="A26" s="67"/>
      <c r="B26" s="9" t="s">
        <v>54</v>
      </c>
      <c r="C26" s="6" t="s">
        <v>55</v>
      </c>
      <c r="D26" s="6" t="s">
        <v>56</v>
      </c>
      <c r="E26" s="21">
        <v>200</v>
      </c>
      <c r="F26" s="8">
        <v>8.81</v>
      </c>
      <c r="G26" s="8">
        <v>111</v>
      </c>
      <c r="H26" s="28">
        <v>0.7</v>
      </c>
      <c r="I26" s="28">
        <v>0</v>
      </c>
      <c r="J26" s="29">
        <v>27</v>
      </c>
    </row>
    <row r="27" spans="1:11" ht="15.75" customHeight="1" x14ac:dyDescent="0.25">
      <c r="A27" s="67"/>
      <c r="B27" s="9" t="s">
        <v>39</v>
      </c>
      <c r="C27" s="6" t="s">
        <v>38</v>
      </c>
      <c r="D27" s="6" t="s">
        <v>57</v>
      </c>
      <c r="E27" s="21">
        <v>18</v>
      </c>
      <c r="F27" s="8">
        <v>2.31</v>
      </c>
      <c r="G27" s="8">
        <f>480*0.18</f>
        <v>86.399999999999991</v>
      </c>
      <c r="H27" s="7">
        <f>8.5*0.18</f>
        <v>1.53</v>
      </c>
      <c r="I27" s="7">
        <f>18*0.18</f>
        <v>3.2399999999999998</v>
      </c>
      <c r="J27" s="11">
        <f>70*0.18</f>
        <v>12.6</v>
      </c>
    </row>
    <row r="28" spans="1:11" ht="15.75" thickBot="1" x14ac:dyDescent="0.3">
      <c r="A28" s="67"/>
      <c r="B28" s="12" t="s">
        <v>14</v>
      </c>
      <c r="C28" s="13" t="s">
        <v>51</v>
      </c>
      <c r="D28" s="13" t="s">
        <v>34</v>
      </c>
      <c r="E28" s="22">
        <v>28.5</v>
      </c>
      <c r="F28" s="23">
        <v>1.17</v>
      </c>
      <c r="G28" s="23">
        <f>229.7*0.285</f>
        <v>65.464499999999987</v>
      </c>
      <c r="H28" s="14">
        <f>6.7*0.285</f>
        <v>1.9095</v>
      </c>
      <c r="I28" s="14">
        <f>1.1*0.285</f>
        <v>0.3135</v>
      </c>
      <c r="J28" s="15">
        <f>48.3*0.285</f>
        <v>13.765499999999998</v>
      </c>
    </row>
    <row r="29" spans="1:11" ht="15" customHeight="1" thickBot="1" x14ac:dyDescent="0.3">
      <c r="A29" s="58" t="s">
        <v>15</v>
      </c>
      <c r="B29" s="69"/>
      <c r="C29" s="69"/>
      <c r="D29" s="69"/>
      <c r="E29" s="70"/>
      <c r="F29" s="71">
        <f>SUM(F23:F28)</f>
        <v>69.5</v>
      </c>
      <c r="G29" s="71">
        <f t="shared" ref="G29:J29" si="1">SUM(G23:G28)</f>
        <v>699.17449999999985</v>
      </c>
      <c r="H29" s="71">
        <f t="shared" si="1"/>
        <v>23.835000000000001</v>
      </c>
      <c r="I29" s="71">
        <f t="shared" si="1"/>
        <v>23.214500000000001</v>
      </c>
      <c r="J29" s="72">
        <f t="shared" si="1"/>
        <v>95.379400000000004</v>
      </c>
    </row>
    <row r="30" spans="1:11" ht="15" customHeight="1" x14ac:dyDescent="0.25"/>
    <row r="31" spans="1:11" ht="15.75" thickBot="1" x14ac:dyDescent="0.3">
      <c r="A31" s="52" t="s">
        <v>25</v>
      </c>
      <c r="B31" s="52"/>
      <c r="C31" s="52"/>
      <c r="D31" s="52"/>
      <c r="E31" s="52"/>
      <c r="F31" s="52"/>
      <c r="G31" s="52"/>
      <c r="H31" s="52"/>
      <c r="I31" s="52"/>
      <c r="J31" s="52"/>
    </row>
    <row r="32" spans="1:11" ht="15.75" x14ac:dyDescent="0.25">
      <c r="A32" s="27"/>
      <c r="B32" s="27"/>
      <c r="C32" s="51" t="s">
        <v>23</v>
      </c>
      <c r="D32" s="51"/>
      <c r="G32" s="53"/>
      <c r="H32" s="53"/>
      <c r="I32" s="53"/>
      <c r="J32" s="53"/>
    </row>
    <row r="33" spans="1:4" x14ac:dyDescent="0.25">
      <c r="A33" s="1"/>
      <c r="B33" s="1"/>
      <c r="C33" s="1"/>
      <c r="D33" s="1"/>
    </row>
    <row r="34" spans="1:4" x14ac:dyDescent="0.25">
      <c r="A34" s="40" t="s">
        <v>24</v>
      </c>
      <c r="B34" s="40"/>
    </row>
    <row r="35" spans="1:4" x14ac:dyDescent="0.25">
      <c r="A35" s="40" t="s">
        <v>26</v>
      </c>
      <c r="B35" s="40"/>
    </row>
    <row r="36" spans="1:4" x14ac:dyDescent="0.25">
      <c r="A36" s="37"/>
    </row>
  </sheetData>
  <mergeCells count="17">
    <mergeCell ref="A31:J31"/>
    <mergeCell ref="C32:D32"/>
    <mergeCell ref="G32:J32"/>
    <mergeCell ref="A34:B34"/>
    <mergeCell ref="A35:B35"/>
    <mergeCell ref="A15:A16"/>
    <mergeCell ref="A17:E17"/>
    <mergeCell ref="A18:A21"/>
    <mergeCell ref="A22:E22"/>
    <mergeCell ref="A23:A28"/>
    <mergeCell ref="A29:E29"/>
    <mergeCell ref="B1:C1"/>
    <mergeCell ref="G1:J1"/>
    <mergeCell ref="A3:A8"/>
    <mergeCell ref="A9:E9"/>
    <mergeCell ref="A10:A13"/>
    <mergeCell ref="A14:E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03.12 1-4 кл</vt:lpstr>
      <vt:lpstr>03.12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2021-12-02T10:47:56Z</dcterms:modified>
</cp:coreProperties>
</file>