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07.12 1-4 кл" sheetId="1" r:id="rId1"/>
    <sheet name="07.1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2" i="1"/>
  <c r="I12" i="1"/>
  <c r="H12" i="1"/>
  <c r="G12" i="1"/>
  <c r="J14" i="2"/>
  <c r="H14" i="2"/>
  <c r="I14" i="2"/>
  <c r="G14" i="2"/>
  <c r="J12" i="2"/>
  <c r="I12" i="2"/>
  <c r="H12" i="2"/>
  <c r="G12" i="2"/>
  <c r="J9" i="2"/>
  <c r="I9" i="2"/>
  <c r="H9" i="2"/>
  <c r="G9" i="2"/>
  <c r="J10" i="2"/>
  <c r="I10" i="2"/>
  <c r="H10" i="2"/>
  <c r="G10" i="2"/>
  <c r="J7" i="2"/>
  <c r="I7" i="2"/>
  <c r="H7" i="2"/>
  <c r="G7" i="2"/>
  <c r="J6" i="2"/>
  <c r="I6" i="2"/>
  <c r="H6" i="2"/>
  <c r="G6" i="2"/>
  <c r="J4" i="2"/>
  <c r="I4" i="2"/>
  <c r="H4" i="2"/>
  <c r="G4" i="2"/>
  <c r="J3" i="2"/>
  <c r="I3" i="2"/>
  <c r="H3" i="2"/>
  <c r="G3" i="2"/>
  <c r="J21" i="1"/>
  <c r="I21" i="1"/>
  <c r="H21" i="1"/>
  <c r="G21" i="1"/>
  <c r="J22" i="1" l="1"/>
  <c r="I22" i="1"/>
  <c r="H22" i="1"/>
  <c r="G22" i="1"/>
  <c r="J19" i="1" l="1"/>
  <c r="I19" i="1"/>
  <c r="H19" i="1"/>
  <c r="G19" i="1"/>
  <c r="G18" i="1"/>
  <c r="J17" i="1"/>
  <c r="I17" i="1"/>
  <c r="H17" i="1"/>
  <c r="G17" i="1"/>
  <c r="J14" i="1"/>
  <c r="I14" i="1"/>
  <c r="H14" i="1"/>
  <c r="G14" i="1"/>
  <c r="J7" i="1"/>
  <c r="I7" i="1"/>
  <c r="H7" i="1"/>
  <c r="G7" i="1"/>
  <c r="J4" i="1"/>
  <c r="I4" i="1"/>
  <c r="H4" i="1"/>
  <c r="G4" i="1"/>
  <c r="J3" i="1"/>
  <c r="I3" i="1"/>
  <c r="H3" i="1"/>
  <c r="G3" i="1"/>
  <c r="J10" i="1" l="1"/>
  <c r="I10" i="1"/>
  <c r="H10" i="1"/>
  <c r="G10" i="1"/>
  <c r="J9" i="1"/>
  <c r="I9" i="1"/>
  <c r="H9" i="1"/>
  <c r="G9" i="1"/>
  <c r="F28" i="2" l="1"/>
  <c r="J28" i="2"/>
  <c r="I28" i="2"/>
  <c r="H28" i="2"/>
  <c r="G28" i="2"/>
  <c r="J8" i="2"/>
  <c r="F8" i="2"/>
  <c r="I8" i="2"/>
  <c r="H8" i="2"/>
  <c r="G8" i="2"/>
  <c r="G23" i="1"/>
  <c r="H23" i="1"/>
  <c r="I23" i="1"/>
  <c r="J23" i="1"/>
  <c r="F23" i="1"/>
  <c r="F8" i="1"/>
  <c r="J6" i="1"/>
  <c r="J8" i="1" s="1"/>
  <c r="I6" i="1"/>
  <c r="I8" i="1" s="1"/>
  <c r="H6" i="1"/>
  <c r="H8" i="1" s="1"/>
  <c r="G6" i="1"/>
  <c r="G8" i="1" s="1"/>
  <c r="G16" i="2" l="1"/>
  <c r="F16" i="2"/>
  <c r="J16" i="2"/>
  <c r="I16" i="2"/>
  <c r="H16" i="2"/>
  <c r="F20" i="1" l="1"/>
  <c r="G13" i="1"/>
  <c r="H13" i="1"/>
  <c r="I13" i="1"/>
  <c r="J13" i="1"/>
  <c r="F13" i="1"/>
  <c r="J16" i="1"/>
  <c r="I16" i="1"/>
  <c r="H16" i="1"/>
  <c r="G16" i="1"/>
  <c r="J15" i="1" l="1"/>
  <c r="J20" i="1" s="1"/>
  <c r="I15" i="1"/>
  <c r="I20" i="1" s="1"/>
  <c r="H15" i="1"/>
  <c r="H20" i="1" s="1"/>
  <c r="G15" i="1"/>
  <c r="G20" i="1" s="1"/>
  <c r="G13" i="2" l="1"/>
  <c r="H13" i="2"/>
  <c r="I13" i="2"/>
  <c r="J13" i="2"/>
  <c r="F13" i="2"/>
  <c r="F21" i="2"/>
  <c r="I21" i="2" l="1"/>
  <c r="H21" i="2"/>
  <c r="G21" i="2"/>
  <c r="J21" i="2" l="1"/>
</calcChain>
</file>

<file path=xl/sharedStrings.xml><?xml version="1.0" encoding="utf-8"?>
<sst xmlns="http://schemas.openxmlformats.org/spreadsheetml/2006/main" count="183" uniqueCount="70">
  <si>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</si>
  <si>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</si>
  <si>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</si>
  <si>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</si>
  <si>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</si>
  <si>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</si>
  <si>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</si>
  <si>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</si>
  <si>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</si>
  <si>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</si>
  <si>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</si>
  <si>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</si>
  <si>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</si>
  <si>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</si>
  <si>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</si>
  <si>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</si>
  <si>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</si>
  <si>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</si>
  <si>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</si>
  <si>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</si>
  <si>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</si>
  <si>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</si>
  <si>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</si>
  <si>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</si>
  <si>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</si>
  <si>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</si>
  <si>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</si>
  <si>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</si>
  <si>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</si>
  <si>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</si>
  <si>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</si>
  <si>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</si>
  <si>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</si>
  <si>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</si>
  <si>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</si>
  <si>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</si>
  <si>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</si>
  <si>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</si>
  <si>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</si>
  <si>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</si>
  <si>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№111-2015г.</t>
  </si>
  <si>
    <t>Суп с макаронными изделиями с цыплёнком и зеленью</t>
  </si>
  <si>
    <t>№268-2015г.</t>
  </si>
  <si>
    <t>Котлета из свинины</t>
  </si>
  <si>
    <t>Напиток</t>
  </si>
  <si>
    <t>Молочный коктейль "Авишка" 2,5 %</t>
  </si>
  <si>
    <t>250/10/2</t>
  </si>
  <si>
    <t>№259-2015г.</t>
  </si>
  <si>
    <t>Жаркое по-домашнему (свинина)</t>
  </si>
  <si>
    <t>40/100</t>
  </si>
  <si>
    <t>№425-2015г.</t>
  </si>
  <si>
    <t>Булочка дорожная</t>
  </si>
  <si>
    <t>50</t>
  </si>
  <si>
    <t>№71-2015г.</t>
  </si>
  <si>
    <t>Овощи натуральные свежие (огурцы)</t>
  </si>
  <si>
    <t>№2-2015г.</t>
  </si>
  <si>
    <t>30/75</t>
  </si>
  <si>
    <t>Бутерброд с маслом</t>
  </si>
  <si>
    <t>№304-2015г.</t>
  </si>
  <si>
    <t>Рис отварной</t>
  </si>
  <si>
    <t>Напиток (сладкое блюдо)</t>
  </si>
  <si>
    <t>№349-2015г.</t>
  </si>
  <si>
    <t>Компот из смеси сухофруктов</t>
  </si>
  <si>
    <t>Булочка "Аппетитная"</t>
  </si>
  <si>
    <t>№389-2015г.</t>
  </si>
  <si>
    <t>Сок фруктовый</t>
  </si>
  <si>
    <t>№3-2015г.</t>
  </si>
  <si>
    <t>Бутерброд с сыром</t>
  </si>
  <si>
    <t>25/5/33</t>
  </si>
  <si>
    <t>4/23,5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</si>
</sst>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4" fontId="5" fillId="0" borderId="5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4" fontId="1" fillId="0" borderId="1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2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B14" sqref="B14:J19"/>
    </sheetView>
  </sheetViews>
  <sheetFormatPr defaultRowHeight="15" x14ac:dyDescent="0.25"/>
  <cols>
    <col min="1" max="1" width="26.28515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3" t="s">
        <v>22</v>
      </c>
      <c r="C1" s="54"/>
      <c r="D1" s="1" t="s">
        <v>1</v>
      </c>
      <c r="E1" s="30"/>
      <c r="F1" s="1" t="s">
        <v>2</v>
      </c>
      <c r="G1" s="55">
        <v>44537</v>
      </c>
      <c r="H1" s="56"/>
      <c r="I1" s="56"/>
      <c r="J1" s="57"/>
      <c r="K1" s="1"/>
      <c r="L1" s="1"/>
    </row>
    <row r="2" spans="1:12" ht="15.75" thickBot="1" x14ac:dyDescent="0.3">
      <c r="A2" s="50" t="s">
        <v>3</v>
      </c>
      <c r="B2" s="50" t="s">
        <v>4</v>
      </c>
      <c r="C2" s="52" t="s">
        <v>5</v>
      </c>
      <c r="D2" s="50" t="s">
        <v>6</v>
      </c>
      <c r="E2" s="50" t="s">
        <v>7</v>
      </c>
      <c r="F2" s="50" t="s">
        <v>8</v>
      </c>
      <c r="G2" s="5" t="s">
        <v>9</v>
      </c>
      <c r="H2" s="5" t="s">
        <v>10</v>
      </c>
      <c r="I2" s="5" t="s">
        <v>11</v>
      </c>
      <c r="J2" s="51" t="s">
        <v>12</v>
      </c>
    </row>
    <row r="3" spans="1:12" x14ac:dyDescent="0.25">
      <c r="A3" s="68" t="s">
        <v>27</v>
      </c>
      <c r="B3" s="22" t="s">
        <v>13</v>
      </c>
      <c r="C3" s="14" t="s">
        <v>42</v>
      </c>
      <c r="D3" s="14" t="s">
        <v>43</v>
      </c>
      <c r="E3" s="15">
        <v>60</v>
      </c>
      <c r="F3" s="16">
        <v>24.43</v>
      </c>
      <c r="G3" s="16">
        <f>182*1.2</f>
        <v>218.4</v>
      </c>
      <c r="H3" s="16">
        <f>6.74*1.2</f>
        <v>8.0879999999999992</v>
      </c>
      <c r="I3" s="16">
        <f>13.91*1.2</f>
        <v>16.692</v>
      </c>
      <c r="J3" s="17">
        <f>7.09*1.2</f>
        <v>8.5079999999999991</v>
      </c>
    </row>
    <row r="4" spans="1:12" x14ac:dyDescent="0.25">
      <c r="A4" s="68"/>
      <c r="B4" s="8" t="s">
        <v>17</v>
      </c>
      <c r="C4" s="6" t="s">
        <v>58</v>
      </c>
      <c r="D4" s="6" t="s">
        <v>59</v>
      </c>
      <c r="E4" s="18">
        <v>100</v>
      </c>
      <c r="F4" s="7">
        <v>7.02</v>
      </c>
      <c r="G4" s="7">
        <f>1398*0.1</f>
        <v>139.80000000000001</v>
      </c>
      <c r="H4" s="7">
        <f>24.34*0.1</f>
        <v>2.4340000000000002</v>
      </c>
      <c r="I4" s="7">
        <f>35.83*0.1</f>
        <v>3.5830000000000002</v>
      </c>
      <c r="J4" s="9">
        <f>244.56*0.1</f>
        <v>24.456000000000003</v>
      </c>
      <c r="K4"/>
    </row>
    <row r="5" spans="1:12" x14ac:dyDescent="0.25">
      <c r="A5" s="68"/>
      <c r="B5" s="8" t="s">
        <v>44</v>
      </c>
      <c r="C5" s="6" t="s">
        <v>39</v>
      </c>
      <c r="D5" s="6" t="s">
        <v>45</v>
      </c>
      <c r="E5" s="18">
        <v>200</v>
      </c>
      <c r="F5" s="7">
        <v>34.299999999999997</v>
      </c>
      <c r="G5" s="7">
        <v>160</v>
      </c>
      <c r="H5" s="7">
        <v>6.2</v>
      </c>
      <c r="I5" s="7">
        <v>5</v>
      </c>
      <c r="J5" s="9">
        <v>22</v>
      </c>
      <c r="K5"/>
    </row>
    <row r="6" spans="1:12" x14ac:dyDescent="0.25">
      <c r="A6" s="68"/>
      <c r="B6" s="8" t="s">
        <v>21</v>
      </c>
      <c r="C6" s="34" t="s">
        <v>50</v>
      </c>
      <c r="D6" s="34" t="s">
        <v>51</v>
      </c>
      <c r="E6" s="35" t="s">
        <v>52</v>
      </c>
      <c r="F6" s="36">
        <v>3.47</v>
      </c>
      <c r="G6" s="37">
        <f>321*0.5</f>
        <v>160.5</v>
      </c>
      <c r="H6" s="37">
        <f>6.78*0.5</f>
        <v>3.39</v>
      </c>
      <c r="I6" s="37">
        <f>13.96*0.5</f>
        <v>6.98</v>
      </c>
      <c r="J6" s="38">
        <f>42.14*0.5</f>
        <v>21.07</v>
      </c>
      <c r="K6"/>
    </row>
    <row r="7" spans="1:12" ht="15.75" thickBot="1" x14ac:dyDescent="0.3">
      <c r="A7" s="69"/>
      <c r="B7" s="10" t="s">
        <v>14</v>
      </c>
      <c r="C7" s="11" t="s">
        <v>32</v>
      </c>
      <c r="D7" s="11" t="s">
        <v>33</v>
      </c>
      <c r="E7" s="19">
        <v>7</v>
      </c>
      <c r="F7" s="20">
        <v>0.28000000000000003</v>
      </c>
      <c r="G7" s="20">
        <f>229.7*0.07</f>
        <v>16.079000000000001</v>
      </c>
      <c r="H7" s="12">
        <f>6.7*0.07</f>
        <v>0.46900000000000008</v>
      </c>
      <c r="I7" s="12">
        <f>1.1*0.07</f>
        <v>7.7000000000000013E-2</v>
      </c>
      <c r="J7" s="13">
        <f>48.3*0.07</f>
        <v>3.3810000000000002</v>
      </c>
      <c r="K7"/>
    </row>
    <row r="8" spans="1:12" ht="16.5" thickBot="1" x14ac:dyDescent="0.3">
      <c r="A8" s="61" t="s">
        <v>15</v>
      </c>
      <c r="B8" s="62"/>
      <c r="C8" s="62"/>
      <c r="D8" s="62"/>
      <c r="E8" s="63"/>
      <c r="F8" s="21">
        <f>SUM(F3:F7)</f>
        <v>69.5</v>
      </c>
      <c r="G8" s="21">
        <f t="shared" ref="G8:J8" si="0">SUM(G3:G7)</f>
        <v>694.779</v>
      </c>
      <c r="H8" s="21">
        <f t="shared" si="0"/>
        <v>20.581</v>
      </c>
      <c r="I8" s="21">
        <f t="shared" si="0"/>
        <v>32.331999999999994</v>
      </c>
      <c r="J8" s="21">
        <f t="shared" si="0"/>
        <v>79.414999999999992</v>
      </c>
    </row>
    <row r="9" spans="1:12" s="48" customFormat="1" ht="30" x14ac:dyDescent="0.25">
      <c r="A9" s="64" t="s">
        <v>28</v>
      </c>
      <c r="B9" s="22" t="s">
        <v>16</v>
      </c>
      <c r="C9" s="23" t="s">
        <v>40</v>
      </c>
      <c r="D9" s="23" t="s">
        <v>41</v>
      </c>
      <c r="E9" s="15" t="s">
        <v>46</v>
      </c>
      <c r="F9" s="16">
        <v>14.05</v>
      </c>
      <c r="G9" s="16">
        <f>468*0.25+211*0.1</f>
        <v>138.1</v>
      </c>
      <c r="H9" s="16">
        <f>9.54*0.25+21.1*0.1</f>
        <v>4.4950000000000001</v>
      </c>
      <c r="I9" s="16">
        <f>20.31*0.25+13.6*0.1</f>
        <v>6.4375</v>
      </c>
      <c r="J9" s="17">
        <f>51.98*0.25+0</f>
        <v>12.994999999999999</v>
      </c>
    </row>
    <row r="10" spans="1:12" s="42" customFormat="1" x14ac:dyDescent="0.25">
      <c r="A10" s="65"/>
      <c r="B10" s="8" t="s">
        <v>13</v>
      </c>
      <c r="C10" s="40" t="s">
        <v>47</v>
      </c>
      <c r="D10" s="39" t="s">
        <v>48</v>
      </c>
      <c r="E10" s="18" t="s">
        <v>56</v>
      </c>
      <c r="F10" s="7">
        <v>27.84</v>
      </c>
      <c r="G10" s="29">
        <f>383*0.6</f>
        <v>229.79999999999998</v>
      </c>
      <c r="H10" s="29">
        <f>12.3*0.6</f>
        <v>7.38</v>
      </c>
      <c r="I10" s="29">
        <f>29.5*0.6</f>
        <v>17.7</v>
      </c>
      <c r="J10" s="46">
        <f>16.58*0.6</f>
        <v>9.9479999999999986</v>
      </c>
      <c r="K10"/>
    </row>
    <row r="11" spans="1:12" x14ac:dyDescent="0.25">
      <c r="A11" s="65"/>
      <c r="B11" s="8" t="s">
        <v>18</v>
      </c>
      <c r="C11" s="6" t="s">
        <v>19</v>
      </c>
      <c r="D11" s="6" t="s">
        <v>20</v>
      </c>
      <c r="E11" s="18" t="s">
        <v>34</v>
      </c>
      <c r="F11" s="7">
        <v>2.67</v>
      </c>
      <c r="G11" s="7">
        <v>60</v>
      </c>
      <c r="H11" s="7">
        <v>7.0000000000000007E-2</v>
      </c>
      <c r="I11" s="7">
        <v>0.02</v>
      </c>
      <c r="J11" s="9">
        <v>15</v>
      </c>
      <c r="K11"/>
    </row>
    <row r="12" spans="1:12" ht="15.75" thickBot="1" x14ac:dyDescent="0.3">
      <c r="A12" s="65"/>
      <c r="B12" s="10" t="s">
        <v>14</v>
      </c>
      <c r="C12" s="11" t="s">
        <v>32</v>
      </c>
      <c r="D12" s="11" t="s">
        <v>33</v>
      </c>
      <c r="E12" s="19">
        <v>11</v>
      </c>
      <c r="F12" s="20">
        <v>0.44</v>
      </c>
      <c r="G12" s="20">
        <f>229.7*0.11</f>
        <v>25.266999999999999</v>
      </c>
      <c r="H12" s="12">
        <f>6.7*0.11</f>
        <v>0.73699999999999999</v>
      </c>
      <c r="I12" s="12">
        <f>1.1*0.11</f>
        <v>0.12100000000000001</v>
      </c>
      <c r="J12" s="13">
        <f>48.3*0.11</f>
        <v>5.3129999999999997</v>
      </c>
    </row>
    <row r="13" spans="1:12" ht="16.5" thickBot="1" x14ac:dyDescent="0.3">
      <c r="A13" s="66" t="s">
        <v>15</v>
      </c>
      <c r="B13" s="62"/>
      <c r="C13" s="62"/>
      <c r="D13" s="62"/>
      <c r="E13" s="63"/>
      <c r="F13" s="21">
        <f>SUM(F9:F12)</f>
        <v>45</v>
      </c>
      <c r="G13" s="21">
        <f t="shared" ref="G13:J13" si="1">SUM(G9:G12)</f>
        <v>453.16699999999997</v>
      </c>
      <c r="H13" s="21">
        <f t="shared" si="1"/>
        <v>12.682</v>
      </c>
      <c r="I13" s="21">
        <f t="shared" si="1"/>
        <v>24.278499999999998</v>
      </c>
      <c r="J13" s="21">
        <f t="shared" si="1"/>
        <v>43.256</v>
      </c>
    </row>
    <row r="14" spans="1:12" s="26" customFormat="1" x14ac:dyDescent="0.25">
      <c r="A14" s="72" t="s">
        <v>29</v>
      </c>
      <c r="B14" s="22" t="s">
        <v>31</v>
      </c>
      <c r="C14" s="23" t="s">
        <v>53</v>
      </c>
      <c r="D14" s="23" t="s">
        <v>54</v>
      </c>
      <c r="E14" s="15">
        <v>25</v>
      </c>
      <c r="F14" s="16">
        <v>6.43</v>
      </c>
      <c r="G14" s="16">
        <f>6/50*25</f>
        <v>3</v>
      </c>
      <c r="H14" s="16">
        <f>0.35/50*25</f>
        <v>0.17499999999999999</v>
      </c>
      <c r="I14" s="16">
        <f>0.05/50*25</f>
        <v>2.5000000000000001E-2</v>
      </c>
      <c r="J14" s="17">
        <f>0.95/50*25</f>
        <v>0.47499999999999998</v>
      </c>
    </row>
    <row r="15" spans="1:12" ht="30" x14ac:dyDescent="0.25">
      <c r="A15" s="68"/>
      <c r="B15" s="8" t="s">
        <v>16</v>
      </c>
      <c r="C15" s="6" t="s">
        <v>40</v>
      </c>
      <c r="D15" s="6" t="s">
        <v>41</v>
      </c>
      <c r="E15" s="18" t="s">
        <v>46</v>
      </c>
      <c r="F15" s="7">
        <v>14.05</v>
      </c>
      <c r="G15" s="7">
        <f>468*0.25+211*0.1</f>
        <v>138.1</v>
      </c>
      <c r="H15" s="7">
        <f>9.54*0.25+21.1*0.1</f>
        <v>4.4950000000000001</v>
      </c>
      <c r="I15" s="7">
        <f>20.31*0.25+13.6*0.1</f>
        <v>6.4375</v>
      </c>
      <c r="J15" s="9">
        <f>51.98*0.25+0</f>
        <v>12.994999999999999</v>
      </c>
    </row>
    <row r="16" spans="1:12" s="26" customFormat="1" x14ac:dyDescent="0.25">
      <c r="A16" s="68"/>
      <c r="B16" s="8" t="s">
        <v>13</v>
      </c>
      <c r="C16" s="40" t="s">
        <v>47</v>
      </c>
      <c r="D16" s="40" t="s">
        <v>48</v>
      </c>
      <c r="E16" s="18" t="s">
        <v>49</v>
      </c>
      <c r="F16" s="7">
        <v>37.119999999999997</v>
      </c>
      <c r="G16" s="29">
        <f>383*0.8</f>
        <v>306.40000000000003</v>
      </c>
      <c r="H16" s="29">
        <f>12.3*0.8</f>
        <v>9.8400000000000016</v>
      </c>
      <c r="I16" s="29">
        <f>29.5*0.8</f>
        <v>23.6</v>
      </c>
      <c r="J16" s="46">
        <f>16.58*0.8</f>
        <v>13.263999999999999</v>
      </c>
      <c r="K16"/>
    </row>
    <row r="17" spans="1:11" s="26" customFormat="1" x14ac:dyDescent="0.25">
      <c r="A17" s="68"/>
      <c r="B17" s="8" t="s">
        <v>60</v>
      </c>
      <c r="C17" s="40" t="s">
        <v>61</v>
      </c>
      <c r="D17" s="41" t="s">
        <v>62</v>
      </c>
      <c r="E17" s="18">
        <v>200</v>
      </c>
      <c r="F17" s="7">
        <v>6.35</v>
      </c>
      <c r="G17" s="27">
        <f>664*0.2</f>
        <v>132.80000000000001</v>
      </c>
      <c r="H17" s="27">
        <f>3.31*0.2</f>
        <v>0.66200000000000003</v>
      </c>
      <c r="I17" s="27">
        <f>0.45*0.2</f>
        <v>9.0000000000000011E-2</v>
      </c>
      <c r="J17" s="28">
        <f>160.07*0.2</f>
        <v>32.014000000000003</v>
      </c>
      <c r="K17"/>
    </row>
    <row r="18" spans="1:11" x14ac:dyDescent="0.25">
      <c r="A18" s="68"/>
      <c r="B18" s="8" t="s">
        <v>21</v>
      </c>
      <c r="C18" s="6" t="s">
        <v>39</v>
      </c>
      <c r="D18" s="6" t="s">
        <v>63</v>
      </c>
      <c r="E18" s="86">
        <v>50</v>
      </c>
      <c r="F18" s="45">
        <v>4.08</v>
      </c>
      <c r="G18" s="29">
        <f>155</f>
        <v>155</v>
      </c>
      <c r="H18" s="29">
        <v>3.2</v>
      </c>
      <c r="I18" s="29">
        <v>4</v>
      </c>
      <c r="J18" s="46">
        <v>26.55</v>
      </c>
      <c r="K18"/>
    </row>
    <row r="19" spans="1:11" ht="15.75" thickBot="1" x14ac:dyDescent="0.3">
      <c r="A19" s="69"/>
      <c r="B19" s="10" t="s">
        <v>14</v>
      </c>
      <c r="C19" s="11" t="s">
        <v>32</v>
      </c>
      <c r="D19" s="11" t="s">
        <v>33</v>
      </c>
      <c r="E19" s="19">
        <v>36</v>
      </c>
      <c r="F19" s="20">
        <v>1.47</v>
      </c>
      <c r="G19" s="20">
        <f>229.7*0.36</f>
        <v>82.691999999999993</v>
      </c>
      <c r="H19" s="12">
        <f>6.7*0.36</f>
        <v>2.4119999999999999</v>
      </c>
      <c r="I19" s="12">
        <f>1.1*0.36</f>
        <v>0.39600000000000002</v>
      </c>
      <c r="J19" s="13">
        <f>48.3*0.36</f>
        <v>17.387999999999998</v>
      </c>
      <c r="K19"/>
    </row>
    <row r="20" spans="1:11" ht="16.5" thickBot="1" x14ac:dyDescent="0.3">
      <c r="A20" s="61" t="s">
        <v>15</v>
      </c>
      <c r="B20" s="62"/>
      <c r="C20" s="62"/>
      <c r="D20" s="62"/>
      <c r="E20" s="63"/>
      <c r="F20" s="21">
        <f>SUM(F14:F19)</f>
        <v>69.5</v>
      </c>
      <c r="G20" s="21">
        <f t="shared" ref="G20:J20" si="2">SUM(G14:G19)</f>
        <v>817.99199999999996</v>
      </c>
      <c r="H20" s="21">
        <f t="shared" si="2"/>
        <v>20.784000000000002</v>
      </c>
      <c r="I20" s="21">
        <f t="shared" si="2"/>
        <v>34.548500000000004</v>
      </c>
      <c r="J20" s="21">
        <f t="shared" si="2"/>
        <v>102.68600000000001</v>
      </c>
      <c r="K20"/>
    </row>
    <row r="21" spans="1:11" s="48" customFormat="1" x14ac:dyDescent="0.25">
      <c r="A21" s="64" t="s">
        <v>30</v>
      </c>
      <c r="B21" s="22" t="s">
        <v>31</v>
      </c>
      <c r="C21" s="23" t="s">
        <v>66</v>
      </c>
      <c r="D21" s="23" t="s">
        <v>67</v>
      </c>
      <c r="E21" s="88" t="s">
        <v>68</v>
      </c>
      <c r="F21" s="16">
        <v>30</v>
      </c>
      <c r="G21" s="16">
        <f>364*0.25+660*0.05+280*0.33</f>
        <v>216.4</v>
      </c>
      <c r="H21" s="16">
        <f>26.2*0.25+0.8*0.05+8*0.33</f>
        <v>9.23</v>
      </c>
      <c r="I21" s="16">
        <f>26.6*0.25+72.5*0.05+3*0.33</f>
        <v>11.265000000000001</v>
      </c>
      <c r="J21" s="17">
        <f>0+1.3*0.05+54*0.33</f>
        <v>17.885000000000002</v>
      </c>
      <c r="K21"/>
    </row>
    <row r="22" spans="1:11" s="43" customFormat="1" ht="14.25" customHeight="1" thickBot="1" x14ac:dyDescent="0.3">
      <c r="A22" s="65"/>
      <c r="B22" s="10" t="s">
        <v>44</v>
      </c>
      <c r="C22" s="11" t="s">
        <v>64</v>
      </c>
      <c r="D22" s="11" t="s">
        <v>65</v>
      </c>
      <c r="E22" s="87">
        <v>200</v>
      </c>
      <c r="F22" s="12">
        <v>15</v>
      </c>
      <c r="G22" s="44">
        <f>424*0.2</f>
        <v>84.800000000000011</v>
      </c>
      <c r="H22" s="20">
        <f>5*0.2</f>
        <v>1</v>
      </c>
      <c r="I22" s="20">
        <f>0</f>
        <v>0</v>
      </c>
      <c r="J22" s="47">
        <f>101*0.2</f>
        <v>20.200000000000003</v>
      </c>
    </row>
    <row r="23" spans="1:11" ht="16.5" thickBot="1" x14ac:dyDescent="0.3">
      <c r="A23" s="61" t="s">
        <v>15</v>
      </c>
      <c r="B23" s="70"/>
      <c r="C23" s="70"/>
      <c r="D23" s="70"/>
      <c r="E23" s="71"/>
      <c r="F23" s="3">
        <f>SUM(F21:F22)</f>
        <v>45</v>
      </c>
      <c r="G23" s="3">
        <f>SUM(G21:G22)</f>
        <v>301.20000000000005</v>
      </c>
      <c r="H23" s="3">
        <f>SUM(H21:H22)</f>
        <v>10.23</v>
      </c>
      <c r="I23" s="3">
        <f>SUM(I21:I22)</f>
        <v>11.265000000000001</v>
      </c>
      <c r="J23" s="3">
        <f>SUM(J21:J22)</f>
        <v>38.085000000000008</v>
      </c>
      <c r="K23"/>
    </row>
    <row r="25" spans="1:11" ht="15.75" thickBot="1" x14ac:dyDescent="0.3">
      <c r="A25" s="59" t="s">
        <v>25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1" ht="15.75" x14ac:dyDescent="0.25">
      <c r="A26" s="25"/>
      <c r="B26" s="25"/>
      <c r="C26" s="58" t="s">
        <v>23</v>
      </c>
      <c r="D26" s="58"/>
      <c r="G26" s="60"/>
      <c r="H26" s="60"/>
      <c r="I26" s="60"/>
      <c r="J26" s="60"/>
    </row>
    <row r="27" spans="1:11" x14ac:dyDescent="0.25">
      <c r="A27" s="1"/>
      <c r="B27" s="1"/>
      <c r="C27" s="1"/>
      <c r="D27" s="1"/>
    </row>
    <row r="28" spans="1:11" x14ac:dyDescent="0.25">
      <c r="A28" s="67" t="s">
        <v>24</v>
      </c>
      <c r="B28" s="67"/>
    </row>
    <row r="29" spans="1:11" x14ac:dyDescent="0.25">
      <c r="A29" s="67" t="s">
        <v>26</v>
      </c>
      <c r="B29" s="67"/>
    </row>
    <row r="30" spans="1:11" x14ac:dyDescent="0.25">
      <c r="A30" s="4"/>
    </row>
    <row r="34" customFormat="1" x14ac:dyDescent="0.25"/>
    <row r="35" customFormat="1" x14ac:dyDescent="0.25"/>
    <row r="36" customFormat="1" x14ac:dyDescent="0.25"/>
    <row r="37" customFormat="1" x14ac:dyDescent="0.25"/>
  </sheetData>
  <mergeCells count="15">
    <mergeCell ref="A28:B28"/>
    <mergeCell ref="A29:B29"/>
    <mergeCell ref="A3:A7"/>
    <mergeCell ref="A21:A22"/>
    <mergeCell ref="A23:E23"/>
    <mergeCell ref="A14:A19"/>
    <mergeCell ref="B1:C1"/>
    <mergeCell ref="G1:J1"/>
    <mergeCell ref="C26:D26"/>
    <mergeCell ref="A25:J25"/>
    <mergeCell ref="G26:J26"/>
    <mergeCell ref="A8:E8"/>
    <mergeCell ref="A9:A12"/>
    <mergeCell ref="A13:E13"/>
    <mergeCell ref="A20:E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workbookViewId="0">
      <selection activeCell="B22" sqref="B22:J27"/>
    </sheetView>
  </sheetViews>
  <sheetFormatPr defaultRowHeight="15" x14ac:dyDescent="0.25"/>
  <cols>
    <col min="1" max="1" width="29.8554687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7" t="s">
        <v>22</v>
      </c>
      <c r="C1" s="78"/>
      <c r="D1" s="1" t="s">
        <v>1</v>
      </c>
      <c r="E1" s="30"/>
      <c r="F1" s="1" t="s">
        <v>2</v>
      </c>
      <c r="G1" s="79">
        <v>44537</v>
      </c>
      <c r="H1" s="80"/>
      <c r="I1" s="80"/>
      <c r="J1" s="80"/>
      <c r="K1" s="1"/>
      <c r="L1" s="1"/>
    </row>
    <row r="2" spans="1:12" ht="15.75" thickBot="1" x14ac:dyDescent="0.3">
      <c r="A2" s="50" t="s">
        <v>3</v>
      </c>
      <c r="B2" s="31" t="s">
        <v>4</v>
      </c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2" t="s">
        <v>11</v>
      </c>
      <c r="J2" s="33" t="s">
        <v>12</v>
      </c>
    </row>
    <row r="3" spans="1:12" ht="15.75" customHeight="1" x14ac:dyDescent="0.25">
      <c r="A3" s="68" t="s">
        <v>27</v>
      </c>
      <c r="B3" s="22" t="s">
        <v>13</v>
      </c>
      <c r="C3" s="14" t="s">
        <v>42</v>
      </c>
      <c r="D3" s="14" t="s">
        <v>43</v>
      </c>
      <c r="E3" s="15">
        <v>60</v>
      </c>
      <c r="F3" s="16">
        <v>24.43</v>
      </c>
      <c r="G3" s="16">
        <f>182*1.2</f>
        <v>218.4</v>
      </c>
      <c r="H3" s="16">
        <f>6.74*1.2</f>
        <v>8.0879999999999992</v>
      </c>
      <c r="I3" s="16">
        <f>13.91*1.2</f>
        <v>16.692</v>
      </c>
      <c r="J3" s="17">
        <f>7.09*1.2</f>
        <v>8.5079999999999991</v>
      </c>
    </row>
    <row r="4" spans="1:12" x14ac:dyDescent="0.25">
      <c r="A4" s="68"/>
      <c r="B4" s="8" t="s">
        <v>17</v>
      </c>
      <c r="C4" s="6" t="s">
        <v>58</v>
      </c>
      <c r="D4" s="6" t="s">
        <v>59</v>
      </c>
      <c r="E4" s="18">
        <v>100</v>
      </c>
      <c r="F4" s="7">
        <v>7.02</v>
      </c>
      <c r="G4" s="7">
        <f>1398*0.1</f>
        <v>139.80000000000001</v>
      </c>
      <c r="H4" s="7">
        <f>24.34*0.1</f>
        <v>2.4340000000000002</v>
      </c>
      <c r="I4" s="7">
        <f>35.83*0.1</f>
        <v>3.5830000000000002</v>
      </c>
      <c r="J4" s="9">
        <f>244.56*0.1</f>
        <v>24.456000000000003</v>
      </c>
    </row>
    <row r="5" spans="1:12" s="42" customFormat="1" x14ac:dyDescent="0.25">
      <c r="A5" s="68"/>
      <c r="B5" s="8" t="s">
        <v>44</v>
      </c>
      <c r="C5" s="6" t="s">
        <v>39</v>
      </c>
      <c r="D5" s="6" t="s">
        <v>45</v>
      </c>
      <c r="E5" s="18">
        <v>200</v>
      </c>
      <c r="F5" s="7">
        <v>34.299999999999997</v>
      </c>
      <c r="G5" s="7">
        <v>160</v>
      </c>
      <c r="H5" s="7">
        <v>6.2</v>
      </c>
      <c r="I5" s="7">
        <v>5</v>
      </c>
      <c r="J5" s="9">
        <v>22</v>
      </c>
    </row>
    <row r="6" spans="1:12" s="26" customFormat="1" ht="14.25" customHeight="1" x14ac:dyDescent="0.25">
      <c r="A6" s="68"/>
      <c r="B6" s="8" t="s">
        <v>21</v>
      </c>
      <c r="C6" s="34" t="s">
        <v>50</v>
      </c>
      <c r="D6" s="34" t="s">
        <v>51</v>
      </c>
      <c r="E6" s="89">
        <v>50</v>
      </c>
      <c r="F6" s="36">
        <v>3.47</v>
      </c>
      <c r="G6" s="37">
        <f>321*0.5</f>
        <v>160.5</v>
      </c>
      <c r="H6" s="37">
        <f>6.78*0.5</f>
        <v>3.39</v>
      </c>
      <c r="I6" s="37">
        <f>13.96*0.5</f>
        <v>6.98</v>
      </c>
      <c r="J6" s="38">
        <f>42.14*0.5</f>
        <v>21.07</v>
      </c>
    </row>
    <row r="7" spans="1:12" ht="15.75" thickBot="1" x14ac:dyDescent="0.3">
      <c r="A7" s="69"/>
      <c r="B7" s="10" t="s">
        <v>14</v>
      </c>
      <c r="C7" s="11" t="s">
        <v>32</v>
      </c>
      <c r="D7" s="11" t="s">
        <v>33</v>
      </c>
      <c r="E7" s="19">
        <v>7</v>
      </c>
      <c r="F7" s="20">
        <v>0.28000000000000003</v>
      </c>
      <c r="G7" s="20">
        <f>229.7*0.07</f>
        <v>16.079000000000001</v>
      </c>
      <c r="H7" s="12">
        <f>6.7*0.07</f>
        <v>0.46900000000000008</v>
      </c>
      <c r="I7" s="12">
        <f>1.1*0.07</f>
        <v>7.7000000000000013E-2</v>
      </c>
      <c r="J7" s="13">
        <f>48.3*0.07</f>
        <v>3.3810000000000002</v>
      </c>
    </row>
    <row r="8" spans="1:12" ht="16.5" thickBot="1" x14ac:dyDescent="0.3">
      <c r="A8" s="81" t="s">
        <v>15</v>
      </c>
      <c r="B8" s="62"/>
      <c r="C8" s="62"/>
      <c r="D8" s="62"/>
      <c r="E8" s="63"/>
      <c r="F8" s="21">
        <f>SUM(F3:F7)</f>
        <v>69.5</v>
      </c>
      <c r="G8" s="21">
        <f t="shared" ref="G8:J8" si="0">SUM(G3:G7)</f>
        <v>694.779</v>
      </c>
      <c r="H8" s="21">
        <f t="shared" si="0"/>
        <v>20.581</v>
      </c>
      <c r="I8" s="21">
        <f t="shared" si="0"/>
        <v>32.331999999999994</v>
      </c>
      <c r="J8" s="21">
        <f t="shared" si="0"/>
        <v>79.414999999999992</v>
      </c>
    </row>
    <row r="9" spans="1:12" x14ac:dyDescent="0.25">
      <c r="A9" s="73" t="s">
        <v>35</v>
      </c>
      <c r="B9" s="22" t="s">
        <v>13</v>
      </c>
      <c r="C9" s="14" t="s">
        <v>42</v>
      </c>
      <c r="D9" s="14" t="s">
        <v>43</v>
      </c>
      <c r="E9" s="15">
        <v>40</v>
      </c>
      <c r="F9" s="16">
        <v>16.29</v>
      </c>
      <c r="G9" s="16">
        <f>182*0.8</f>
        <v>145.6</v>
      </c>
      <c r="H9" s="16">
        <f>6.74*0.8</f>
        <v>5.3920000000000003</v>
      </c>
      <c r="I9" s="16">
        <f>13.91*0.8</f>
        <v>11.128</v>
      </c>
      <c r="J9" s="17">
        <f>7.09*0.8</f>
        <v>5.6720000000000006</v>
      </c>
    </row>
    <row r="10" spans="1:12" s="49" customFormat="1" x14ac:dyDescent="0.25">
      <c r="A10" s="74"/>
      <c r="B10" s="8" t="s">
        <v>17</v>
      </c>
      <c r="C10" s="6" t="s">
        <v>58</v>
      </c>
      <c r="D10" s="6" t="s">
        <v>59</v>
      </c>
      <c r="E10" s="18">
        <v>100</v>
      </c>
      <c r="F10" s="7">
        <v>7.02</v>
      </c>
      <c r="G10" s="7">
        <f>1398*0.1</f>
        <v>139.80000000000001</v>
      </c>
      <c r="H10" s="7">
        <f>24.34*0.1</f>
        <v>2.4340000000000002</v>
      </c>
      <c r="I10" s="7">
        <f>35.83*0.1</f>
        <v>3.5830000000000002</v>
      </c>
      <c r="J10" s="9">
        <f>244.56*0.1</f>
        <v>24.456000000000003</v>
      </c>
    </row>
    <row r="11" spans="1:12" s="42" customFormat="1" x14ac:dyDescent="0.25">
      <c r="A11" s="74"/>
      <c r="B11" s="8" t="s">
        <v>18</v>
      </c>
      <c r="C11" s="6" t="s">
        <v>19</v>
      </c>
      <c r="D11" s="6" t="s">
        <v>20</v>
      </c>
      <c r="E11" s="18" t="s">
        <v>34</v>
      </c>
      <c r="F11" s="7">
        <v>2.67</v>
      </c>
      <c r="G11" s="7">
        <v>60</v>
      </c>
      <c r="H11" s="7">
        <v>7.0000000000000007E-2</v>
      </c>
      <c r="I11" s="7">
        <v>0.02</v>
      </c>
      <c r="J11" s="9">
        <v>15</v>
      </c>
    </row>
    <row r="12" spans="1:12" s="42" customFormat="1" ht="15.75" thickBot="1" x14ac:dyDescent="0.3">
      <c r="A12" s="75"/>
      <c r="B12" s="10" t="s">
        <v>14</v>
      </c>
      <c r="C12" s="11" t="s">
        <v>32</v>
      </c>
      <c r="D12" s="11" t="s">
        <v>33</v>
      </c>
      <c r="E12" s="19">
        <v>25</v>
      </c>
      <c r="F12" s="20">
        <v>1.02</v>
      </c>
      <c r="G12" s="20">
        <f>229.7*0.25</f>
        <v>57.424999999999997</v>
      </c>
      <c r="H12" s="12">
        <f>6.7*0.25</f>
        <v>1.675</v>
      </c>
      <c r="I12" s="12">
        <f>1.1*0.25</f>
        <v>0.27500000000000002</v>
      </c>
      <c r="J12" s="13">
        <f>48.3*0.25</f>
        <v>12.074999999999999</v>
      </c>
    </row>
    <row r="13" spans="1:12" ht="16.5" thickBot="1" x14ac:dyDescent="0.3">
      <c r="A13" s="76" t="s">
        <v>15</v>
      </c>
      <c r="B13" s="62"/>
      <c r="C13" s="62"/>
      <c r="D13" s="62"/>
      <c r="E13" s="63"/>
      <c r="F13" s="21">
        <f>SUM(F9:F12)</f>
        <v>26.999999999999996</v>
      </c>
      <c r="G13" s="21">
        <f>SUM(G9:G12)</f>
        <v>402.82499999999999</v>
      </c>
      <c r="H13" s="21">
        <f>SUM(H9:H12)</f>
        <v>9.5710000000000015</v>
      </c>
      <c r="I13" s="21">
        <f>SUM(I9:I12)</f>
        <v>15.006</v>
      </c>
      <c r="J13" s="21">
        <f>SUM(J9:J12)</f>
        <v>57.203000000000003</v>
      </c>
    </row>
    <row r="14" spans="1:12" s="42" customFormat="1" x14ac:dyDescent="0.25">
      <c r="A14" s="73" t="s">
        <v>37</v>
      </c>
      <c r="B14" s="22" t="s">
        <v>31</v>
      </c>
      <c r="C14" s="23" t="s">
        <v>55</v>
      </c>
      <c r="D14" s="23" t="s">
        <v>57</v>
      </c>
      <c r="E14" s="15" t="s">
        <v>69</v>
      </c>
      <c r="F14" s="16">
        <v>4.33</v>
      </c>
      <c r="G14" s="16">
        <f>660*0.04+280*0.235</f>
        <v>92.2</v>
      </c>
      <c r="H14" s="16">
        <f>0.08*0.4+8*0.235</f>
        <v>1.9119999999999999</v>
      </c>
      <c r="I14" s="16">
        <f>7.25*0.4+3*0.235</f>
        <v>3.6050000000000004</v>
      </c>
      <c r="J14" s="17">
        <f>0.13*0.4+54*0.235</f>
        <v>12.741999999999999</v>
      </c>
    </row>
    <row r="15" spans="1:12" s="43" customFormat="1" ht="15.75" thickBot="1" x14ac:dyDescent="0.3">
      <c r="A15" s="75"/>
      <c r="B15" s="10" t="s">
        <v>18</v>
      </c>
      <c r="C15" s="11" t="s">
        <v>19</v>
      </c>
      <c r="D15" s="11" t="s">
        <v>20</v>
      </c>
      <c r="E15" s="19" t="s">
        <v>34</v>
      </c>
      <c r="F15" s="20">
        <v>2.67</v>
      </c>
      <c r="G15" s="20">
        <v>60</v>
      </c>
      <c r="H15" s="20">
        <v>7.0000000000000007E-2</v>
      </c>
      <c r="I15" s="20">
        <v>0.02</v>
      </c>
      <c r="J15" s="47">
        <v>15</v>
      </c>
    </row>
    <row r="16" spans="1:12" ht="16.5" thickBot="1" x14ac:dyDescent="0.3">
      <c r="A16" s="82" t="s">
        <v>15</v>
      </c>
      <c r="B16" s="62"/>
      <c r="C16" s="62"/>
      <c r="D16" s="62"/>
      <c r="E16" s="63"/>
      <c r="F16" s="21">
        <f>SUM(F14:F15)</f>
        <v>7</v>
      </c>
      <c r="G16" s="21">
        <f>SUM(G14:G15)</f>
        <v>152.19999999999999</v>
      </c>
      <c r="H16" s="21">
        <f>SUM(H14:H15)</f>
        <v>1.982</v>
      </c>
      <c r="I16" s="21">
        <f>SUM(I14:I15)</f>
        <v>3.6250000000000004</v>
      </c>
      <c r="J16" s="21">
        <f>SUM(J14:J15)</f>
        <v>27.741999999999997</v>
      </c>
    </row>
    <row r="17" spans="1:10" ht="30" x14ac:dyDescent="0.25">
      <c r="A17" s="64" t="s">
        <v>36</v>
      </c>
      <c r="B17" s="22" t="s">
        <v>16</v>
      </c>
      <c r="C17" s="23" t="s">
        <v>40</v>
      </c>
      <c r="D17" s="23" t="s">
        <v>41</v>
      </c>
      <c r="E17" s="15" t="s">
        <v>46</v>
      </c>
      <c r="F17" s="16">
        <v>14.05</v>
      </c>
      <c r="G17" s="16">
        <f>468*0.25+211*0.1</f>
        <v>138.1</v>
      </c>
      <c r="H17" s="16">
        <f>9.54*0.25+21.1*0.1</f>
        <v>4.4950000000000001</v>
      </c>
      <c r="I17" s="16">
        <f>20.31*0.25+13.6*0.1</f>
        <v>6.4375</v>
      </c>
      <c r="J17" s="17">
        <f>51.98*0.25+0</f>
        <v>12.994999999999999</v>
      </c>
    </row>
    <row r="18" spans="1:10" x14ac:dyDescent="0.25">
      <c r="A18" s="65"/>
      <c r="B18" s="8" t="s">
        <v>13</v>
      </c>
      <c r="C18" s="40" t="s">
        <v>47</v>
      </c>
      <c r="D18" s="39" t="s">
        <v>48</v>
      </c>
      <c r="E18" s="18" t="s">
        <v>56</v>
      </c>
      <c r="F18" s="7">
        <v>27.84</v>
      </c>
      <c r="G18" s="29">
        <f>383*0.6</f>
        <v>229.79999999999998</v>
      </c>
      <c r="H18" s="29">
        <f>12.3*0.6</f>
        <v>7.38</v>
      </c>
      <c r="I18" s="29">
        <f>29.5*0.6</f>
        <v>17.7</v>
      </c>
      <c r="J18" s="46">
        <f>16.58*0.6</f>
        <v>9.9479999999999986</v>
      </c>
    </row>
    <row r="19" spans="1:10" x14ac:dyDescent="0.25">
      <c r="A19" s="65"/>
      <c r="B19" s="8" t="s">
        <v>18</v>
      </c>
      <c r="C19" s="6" t="s">
        <v>19</v>
      </c>
      <c r="D19" s="6" t="s">
        <v>20</v>
      </c>
      <c r="E19" s="18" t="s">
        <v>34</v>
      </c>
      <c r="F19" s="7">
        <v>2.67</v>
      </c>
      <c r="G19" s="7">
        <v>60</v>
      </c>
      <c r="H19" s="7">
        <v>7.0000000000000007E-2</v>
      </c>
      <c r="I19" s="7">
        <v>0.02</v>
      </c>
      <c r="J19" s="9">
        <v>15</v>
      </c>
    </row>
    <row r="20" spans="1:10" ht="15.75" thickBot="1" x14ac:dyDescent="0.3">
      <c r="A20" s="65"/>
      <c r="B20" s="10" t="s">
        <v>14</v>
      </c>
      <c r="C20" s="11" t="s">
        <v>32</v>
      </c>
      <c r="D20" s="11" t="s">
        <v>33</v>
      </c>
      <c r="E20" s="19">
        <v>11</v>
      </c>
      <c r="F20" s="20">
        <v>0.44</v>
      </c>
      <c r="G20" s="20">
        <f>229.7*0.11</f>
        <v>25.266999999999999</v>
      </c>
      <c r="H20" s="12">
        <f>6.7*0.11</f>
        <v>0.73699999999999999</v>
      </c>
      <c r="I20" s="12">
        <f>1.1*0.11</f>
        <v>0.12100000000000001</v>
      </c>
      <c r="J20" s="13">
        <f>48.3*0.11</f>
        <v>5.3129999999999997</v>
      </c>
    </row>
    <row r="21" spans="1:10" ht="16.5" thickBot="1" x14ac:dyDescent="0.3">
      <c r="A21" s="66" t="s">
        <v>15</v>
      </c>
      <c r="B21" s="84"/>
      <c r="C21" s="84"/>
      <c r="D21" s="84"/>
      <c r="E21" s="85"/>
      <c r="F21" s="24">
        <f>SUM(F17:F20)</f>
        <v>45</v>
      </c>
      <c r="G21" s="24">
        <f>SUM(G17:G20)</f>
        <v>453.16699999999997</v>
      </c>
      <c r="H21" s="24">
        <f>SUM(H17:H20)</f>
        <v>12.682</v>
      </c>
      <c r="I21" s="24">
        <f>SUM(I17:I20)</f>
        <v>24.278499999999998</v>
      </c>
      <c r="J21" s="24">
        <f>SUM(J17:J20)</f>
        <v>43.256</v>
      </c>
    </row>
    <row r="22" spans="1:10" x14ac:dyDescent="0.25">
      <c r="A22" s="83" t="s">
        <v>38</v>
      </c>
      <c r="B22" s="22" t="s">
        <v>31</v>
      </c>
      <c r="C22" s="23" t="s">
        <v>53</v>
      </c>
      <c r="D22" s="23" t="s">
        <v>54</v>
      </c>
      <c r="E22" s="15">
        <v>25</v>
      </c>
      <c r="F22" s="16">
        <v>6.43</v>
      </c>
      <c r="G22" s="16">
        <f>6/50*25</f>
        <v>3</v>
      </c>
      <c r="H22" s="16">
        <f>0.35/50*25</f>
        <v>0.17499999999999999</v>
      </c>
      <c r="I22" s="16">
        <f>0.05/50*25</f>
        <v>2.5000000000000001E-2</v>
      </c>
      <c r="J22" s="17">
        <f>0.95/50*25</f>
        <v>0.47499999999999998</v>
      </c>
    </row>
    <row r="23" spans="1:10" ht="30" x14ac:dyDescent="0.25">
      <c r="A23" s="83"/>
      <c r="B23" s="8" t="s">
        <v>16</v>
      </c>
      <c r="C23" s="6" t="s">
        <v>40</v>
      </c>
      <c r="D23" s="6" t="s">
        <v>41</v>
      </c>
      <c r="E23" s="18" t="s">
        <v>46</v>
      </c>
      <c r="F23" s="7">
        <v>14.05</v>
      </c>
      <c r="G23" s="7">
        <f>468*0.25+211*0.1</f>
        <v>138.1</v>
      </c>
      <c r="H23" s="7">
        <f>9.54*0.25+21.1*0.1</f>
        <v>4.4950000000000001</v>
      </c>
      <c r="I23" s="7">
        <f>20.31*0.25+13.6*0.1</f>
        <v>6.4375</v>
      </c>
      <c r="J23" s="9">
        <f>51.98*0.25+0</f>
        <v>12.994999999999999</v>
      </c>
    </row>
    <row r="24" spans="1:10" x14ac:dyDescent="0.25">
      <c r="A24" s="83"/>
      <c r="B24" s="8" t="s">
        <v>13</v>
      </c>
      <c r="C24" s="40" t="s">
        <v>47</v>
      </c>
      <c r="D24" s="40" t="s">
        <v>48</v>
      </c>
      <c r="E24" s="18" t="s">
        <v>49</v>
      </c>
      <c r="F24" s="7">
        <v>37.119999999999997</v>
      </c>
      <c r="G24" s="29">
        <f>383*0.8</f>
        <v>306.40000000000003</v>
      </c>
      <c r="H24" s="29">
        <f>12.3*0.8</f>
        <v>9.8400000000000016</v>
      </c>
      <c r="I24" s="29">
        <f>29.5*0.8</f>
        <v>23.6</v>
      </c>
      <c r="J24" s="46">
        <f>16.58*0.8</f>
        <v>13.263999999999999</v>
      </c>
    </row>
    <row r="25" spans="1:10" x14ac:dyDescent="0.25">
      <c r="A25" s="83"/>
      <c r="B25" s="8" t="s">
        <v>60</v>
      </c>
      <c r="C25" s="40" t="s">
        <v>61</v>
      </c>
      <c r="D25" s="41" t="s">
        <v>62</v>
      </c>
      <c r="E25" s="18">
        <v>200</v>
      </c>
      <c r="F25" s="7">
        <v>6.35</v>
      </c>
      <c r="G25" s="27">
        <f>664*0.2</f>
        <v>132.80000000000001</v>
      </c>
      <c r="H25" s="27">
        <f>3.31*0.2</f>
        <v>0.66200000000000003</v>
      </c>
      <c r="I25" s="27">
        <f>0.45*0.2</f>
        <v>9.0000000000000011E-2</v>
      </c>
      <c r="J25" s="28">
        <f>160.07*0.2</f>
        <v>32.014000000000003</v>
      </c>
    </row>
    <row r="26" spans="1:10" x14ac:dyDescent="0.25">
      <c r="A26" s="83"/>
      <c r="B26" s="8" t="s">
        <v>21</v>
      </c>
      <c r="C26" s="6" t="s">
        <v>39</v>
      </c>
      <c r="D26" s="6" t="s">
        <v>63</v>
      </c>
      <c r="E26" s="86">
        <v>50</v>
      </c>
      <c r="F26" s="45">
        <v>4.08</v>
      </c>
      <c r="G26" s="29">
        <f>155</f>
        <v>155</v>
      </c>
      <c r="H26" s="29">
        <v>3.2</v>
      </c>
      <c r="I26" s="29">
        <v>4</v>
      </c>
      <c r="J26" s="46">
        <v>26.55</v>
      </c>
    </row>
    <row r="27" spans="1:10" ht="15.75" thickBot="1" x14ac:dyDescent="0.3">
      <c r="A27" s="83"/>
      <c r="B27" s="10" t="s">
        <v>14</v>
      </c>
      <c r="C27" s="11" t="s">
        <v>32</v>
      </c>
      <c r="D27" s="11" t="s">
        <v>33</v>
      </c>
      <c r="E27" s="19">
        <v>36</v>
      </c>
      <c r="F27" s="20">
        <v>1.47</v>
      </c>
      <c r="G27" s="20">
        <f>229.7*0.36</f>
        <v>82.691999999999993</v>
      </c>
      <c r="H27" s="12">
        <f>6.7*0.36</f>
        <v>2.4119999999999999</v>
      </c>
      <c r="I27" s="12">
        <f>1.1*0.36</f>
        <v>0.39600000000000002</v>
      </c>
      <c r="J27" s="13">
        <f>48.3*0.36</f>
        <v>17.387999999999998</v>
      </c>
    </row>
    <row r="28" spans="1:10" ht="16.5" thickBot="1" x14ac:dyDescent="0.3">
      <c r="A28" s="66" t="s">
        <v>15</v>
      </c>
      <c r="B28" s="84"/>
      <c r="C28" s="84"/>
      <c r="D28" s="84"/>
      <c r="E28" s="85"/>
      <c r="F28" s="24">
        <f>SUM(F22:F27)</f>
        <v>69.5</v>
      </c>
      <c r="G28" s="24">
        <f t="shared" ref="G28:J28" si="1">SUM(G22:G27)</f>
        <v>817.99199999999996</v>
      </c>
      <c r="H28" s="24">
        <f t="shared" si="1"/>
        <v>20.784000000000002</v>
      </c>
      <c r="I28" s="24">
        <f t="shared" si="1"/>
        <v>34.548500000000004</v>
      </c>
      <c r="J28" s="24">
        <f t="shared" si="1"/>
        <v>102.68600000000001</v>
      </c>
    </row>
    <row r="30" spans="1:10" ht="15.75" thickBot="1" x14ac:dyDescent="0.3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5.75" x14ac:dyDescent="0.25">
      <c r="A31" s="25"/>
      <c r="B31" s="25"/>
      <c r="C31" s="58" t="s">
        <v>23</v>
      </c>
      <c r="D31" s="58"/>
      <c r="G31" s="60"/>
      <c r="H31" s="60"/>
      <c r="I31" s="60"/>
      <c r="J31" s="60"/>
    </row>
    <row r="32" spans="1:10" x14ac:dyDescent="0.25">
      <c r="A32" s="1"/>
      <c r="B32" s="1"/>
      <c r="C32" s="1"/>
      <c r="D32" s="1"/>
    </row>
    <row r="33" spans="1:2" x14ac:dyDescent="0.25">
      <c r="A33" s="67" t="s">
        <v>24</v>
      </c>
      <c r="B33" s="67"/>
    </row>
    <row r="34" spans="1:2" x14ac:dyDescent="0.25">
      <c r="A34" s="67" t="s">
        <v>26</v>
      </c>
      <c r="B34" s="67"/>
    </row>
    <row r="35" spans="1:2" x14ac:dyDescent="0.25">
      <c r="A35" s="4"/>
    </row>
  </sheetData>
  <mergeCells count="17">
    <mergeCell ref="A33:B33"/>
    <mergeCell ref="A34:B34"/>
    <mergeCell ref="A14:A15"/>
    <mergeCell ref="A16:E16"/>
    <mergeCell ref="A22:A27"/>
    <mergeCell ref="A28:E28"/>
    <mergeCell ref="A30:J30"/>
    <mergeCell ref="C31:D31"/>
    <mergeCell ref="G31:J31"/>
    <mergeCell ref="A21:E21"/>
    <mergeCell ref="A17:A20"/>
    <mergeCell ref="A9:A12"/>
    <mergeCell ref="A13:E13"/>
    <mergeCell ref="B1:C1"/>
    <mergeCell ref="G1:J1"/>
    <mergeCell ref="A3:A7"/>
    <mergeCell ref="A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07.12 1-4 кл</vt:lpstr>
      <vt:lpstr>07.12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2021-12-06T10:32:29Z</dcterms:modified>
</cp:coreProperties>
</file>