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5.12 1-4 кл" sheetId="1" r:id="rId1"/>
    <sheet name="15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19" i="2"/>
  <c r="I19" i="2"/>
  <c r="H19" i="2"/>
  <c r="G19" i="2"/>
  <c r="J17" i="2"/>
  <c r="I17" i="2"/>
  <c r="H17" i="2"/>
  <c r="G17" i="2"/>
  <c r="J16" i="2"/>
  <c r="I16" i="2"/>
  <c r="H16" i="2"/>
  <c r="G16" i="2"/>
  <c r="J15" i="2"/>
  <c r="I15" i="2"/>
  <c r="H15" i="2"/>
  <c r="G15" i="2"/>
  <c r="J12" i="2"/>
  <c r="I12" i="2"/>
  <c r="H12" i="2"/>
  <c r="G12" i="2"/>
  <c r="J10" i="2"/>
  <c r="I10" i="2"/>
  <c r="H10" i="2"/>
  <c r="G10" i="2"/>
  <c r="J8" i="2"/>
  <c r="I8" i="2"/>
  <c r="H8" i="2"/>
  <c r="G8" i="2"/>
  <c r="J6" i="2"/>
  <c r="I6" i="2"/>
  <c r="H6" i="2"/>
  <c r="G6" i="2"/>
  <c r="J3" i="2"/>
  <c r="I3" i="2"/>
  <c r="H3" i="2"/>
  <c r="G3" i="2"/>
  <c r="J19" i="1" l="1"/>
  <c r="I19" i="1"/>
  <c r="H19" i="1"/>
  <c r="G19" i="1"/>
  <c r="J17" i="1"/>
  <c r="I17" i="1"/>
  <c r="H17" i="1"/>
  <c r="G17" i="1"/>
  <c r="J10" i="1"/>
  <c r="I16" i="1"/>
  <c r="H16" i="1"/>
  <c r="G16" i="1"/>
  <c r="J14" i="1"/>
  <c r="I14" i="1"/>
  <c r="H14" i="1"/>
  <c r="G14" i="1"/>
  <c r="J15" i="1"/>
  <c r="I15" i="1"/>
  <c r="H15" i="1"/>
  <c r="G15" i="1"/>
  <c r="J16" i="1"/>
  <c r="I10" i="1"/>
  <c r="H10" i="1"/>
  <c r="G10" i="1"/>
  <c r="J12" i="1" l="1"/>
  <c r="I12" i="1"/>
  <c r="H12" i="1"/>
  <c r="G12" i="1"/>
  <c r="J9" i="1"/>
  <c r="I9" i="1"/>
  <c r="H9" i="1"/>
  <c r="G9" i="1"/>
  <c r="J8" i="1"/>
  <c r="I8" i="1"/>
  <c r="H8" i="1"/>
  <c r="G8" i="1"/>
  <c r="J3" i="1"/>
  <c r="I3" i="1"/>
  <c r="H3" i="1"/>
  <c r="G3" i="1"/>
  <c r="J18" i="1" l="1"/>
  <c r="I18" i="1"/>
  <c r="H18" i="1"/>
  <c r="G18" i="1"/>
  <c r="F20" i="1" l="1"/>
  <c r="F7" i="1" l="1"/>
  <c r="J6" i="1"/>
  <c r="I6" i="1"/>
  <c r="H6" i="1"/>
  <c r="G6" i="1"/>
  <c r="J7" i="1" l="1"/>
  <c r="I7" i="1"/>
  <c r="H7" i="1"/>
  <c r="G7" i="1"/>
  <c r="G20" i="2" l="1"/>
  <c r="H20" i="2"/>
  <c r="I20" i="2"/>
  <c r="J20" i="2"/>
  <c r="F20" i="2"/>
  <c r="G27" i="2"/>
  <c r="H27" i="2"/>
  <c r="I27" i="2"/>
  <c r="J27" i="2"/>
  <c r="F27" i="2"/>
  <c r="J20" i="1"/>
  <c r="I20" i="1"/>
  <c r="H20" i="1"/>
  <c r="G20" i="1"/>
  <c r="G24" i="1" l="1"/>
  <c r="H24" i="1"/>
  <c r="I24" i="1"/>
  <c r="J24" i="1"/>
  <c r="F24" i="1"/>
  <c r="F13" i="1"/>
  <c r="G7" i="2"/>
  <c r="H7" i="2"/>
  <c r="I7" i="2"/>
  <c r="J7" i="2"/>
  <c r="F7" i="2"/>
  <c r="G11" i="2"/>
  <c r="H11" i="2"/>
  <c r="I11" i="2"/>
  <c r="J11" i="2"/>
  <c r="F11" i="2"/>
  <c r="G14" i="2"/>
  <c r="H14" i="2"/>
  <c r="I14" i="2"/>
  <c r="J14" i="2"/>
  <c r="F14" i="2"/>
  <c r="J13" i="1" l="1"/>
  <c r="I13" i="1"/>
  <c r="H13" i="1"/>
  <c r="G13" i="1"/>
</calcChain>
</file>

<file path=xl/sharedStrings.xml><?xml version="1.0" encoding="utf-8"?>
<sst xmlns="http://schemas.openxmlformats.org/spreadsheetml/2006/main" count="181" uniqueCount="72">
  <si>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</si>
  <si>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</si>
  <si>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</si>
  <si>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</si>
  <si>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</si>
  <si>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</si>
  <si>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</si>
  <si>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</si>
  <si>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</si>
  <si>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</si>
  <si>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</si>
  <si>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</si>
  <si>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</si>
  <si>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</si>
  <si>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</si>
  <si>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</si>
  <si>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</si>
  <si>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</si>
  <si>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</si>
  <si>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</si>
  <si>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</si>
  <si>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</si>
  <si>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</si>
  <si>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</si>
  <si>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</si>
  <si>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</si>
  <si>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</si>
  <si>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</si>
  <si>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</si>
  <si>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</si>
  <si>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</si>
  <si>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</si>
  <si>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</si>
  <si>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</si>
  <si>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</si>
  <si>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</si>
  <si>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</si>
  <si>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</si>
  <si>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</si>
  <si>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</si>
  <si>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</si>
  <si>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</si>
  <si>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Фрукт</t>
  </si>
  <si>
    <t>№338-2015г.</t>
  </si>
  <si>
    <t>№111-2015г.</t>
  </si>
  <si>
    <t>Суп с макаронными изделиями с цыплёнком и зеленью</t>
  </si>
  <si>
    <t>Биточки рыбные "по-домашнему" из минтая</t>
  </si>
  <si>
    <t>ТТК №22</t>
  </si>
  <si>
    <t>Напиток (сладкое блюдо)</t>
  </si>
  <si>
    <t>250/10/2</t>
  </si>
  <si>
    <t>Напиток</t>
  </si>
  <si>
    <t>Молочный коктейль "Авишка" 2,5%</t>
  </si>
  <si>
    <t>Печенье "Сахарное"</t>
  </si>
  <si>
    <t>№45-2015г.</t>
  </si>
  <si>
    <t>№425-2015г.</t>
  </si>
  <si>
    <t>Булочка дорожная</t>
  </si>
  <si>
    <t>35/70</t>
  </si>
  <si>
    <t>№265-2015г.</t>
  </si>
  <si>
    <t>Плов из свинины</t>
  </si>
  <si>
    <t>№312-2015г.</t>
  </si>
  <si>
    <t>Пюре картофельное</t>
  </si>
  <si>
    <t>Компот из мандаринов</t>
  </si>
  <si>
    <t>№346-2015г.</t>
  </si>
  <si>
    <t>Бутерброд с сыром</t>
  </si>
  <si>
    <t>№379-2015г.</t>
  </si>
  <si>
    <t>Кофейный напиток с молоком</t>
  </si>
  <si>
    <t>Фрукт свежий (яблоко)</t>
  </si>
  <si>
    <t>10/4/30</t>
  </si>
  <si>
    <t>25/50</t>
  </si>
  <si>
    <t>№2-2015г.</t>
  </si>
  <si>
    <t>Бутерброд с повидлом</t>
  </si>
  <si>
    <t>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</si>
</sst>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1" fillId="0" borderId="16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2" fontId="1" fillId="0" borderId="29" xfId="0" applyNumberFormat="1" applyFont="1" applyBorder="1" applyAlignment="1">
      <alignment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B14" sqref="B14:J19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5" t="s">
        <v>22</v>
      </c>
      <c r="C1" s="76"/>
      <c r="D1" s="1" t="s">
        <v>1</v>
      </c>
      <c r="E1" s="36"/>
      <c r="F1" s="1" t="s">
        <v>2</v>
      </c>
      <c r="G1" s="77">
        <v>44545</v>
      </c>
      <c r="H1" s="78"/>
      <c r="I1" s="78"/>
      <c r="J1" s="79"/>
      <c r="K1" s="1"/>
      <c r="L1" s="1"/>
    </row>
    <row r="2" spans="1:12" ht="15.75" thickBot="1" x14ac:dyDescent="0.3">
      <c r="A2" s="52" t="s">
        <v>3</v>
      </c>
      <c r="B2" s="5" t="s">
        <v>4</v>
      </c>
      <c r="C2" s="54" t="s">
        <v>5</v>
      </c>
      <c r="D2" s="52" t="s">
        <v>6</v>
      </c>
      <c r="E2" s="52" t="s">
        <v>7</v>
      </c>
      <c r="F2" s="52" t="s">
        <v>8</v>
      </c>
      <c r="G2" s="5" t="s">
        <v>9</v>
      </c>
      <c r="H2" s="5" t="s">
        <v>10</v>
      </c>
      <c r="I2" s="5" t="s">
        <v>11</v>
      </c>
      <c r="J2" s="55" t="s">
        <v>12</v>
      </c>
    </row>
    <row r="3" spans="1:12" x14ac:dyDescent="0.25">
      <c r="A3" s="70" t="s">
        <v>27</v>
      </c>
      <c r="B3" s="23" t="s">
        <v>13</v>
      </c>
      <c r="C3" s="24" t="s">
        <v>57</v>
      </c>
      <c r="D3" s="24" t="s">
        <v>58</v>
      </c>
      <c r="E3" s="16" t="s">
        <v>56</v>
      </c>
      <c r="F3" s="17">
        <v>31.32</v>
      </c>
      <c r="G3" s="17">
        <f>408*0.7</f>
        <v>285.59999999999997</v>
      </c>
      <c r="H3" s="17">
        <f>12.62*0.7</f>
        <v>8.8339999999999996</v>
      </c>
      <c r="I3" s="17">
        <f>28.17*0.7</f>
        <v>19.719000000000001</v>
      </c>
      <c r="J3" s="18">
        <f>25.89*0.7</f>
        <v>18.122999999999998</v>
      </c>
      <c r="K3"/>
    </row>
    <row r="4" spans="1:12" s="50" customFormat="1" x14ac:dyDescent="0.25">
      <c r="A4" s="70"/>
      <c r="B4" s="8" t="s">
        <v>50</v>
      </c>
      <c r="C4" s="46" t="s">
        <v>40</v>
      </c>
      <c r="D4" s="6" t="s">
        <v>51</v>
      </c>
      <c r="E4" s="19">
        <v>200</v>
      </c>
      <c r="F4" s="7">
        <v>34.299999999999997</v>
      </c>
      <c r="G4" s="7">
        <v>160</v>
      </c>
      <c r="H4" s="7">
        <v>5</v>
      </c>
      <c r="I4" s="7">
        <v>6.2</v>
      </c>
      <c r="J4" s="9">
        <v>22</v>
      </c>
      <c r="K4"/>
    </row>
    <row r="5" spans="1:12" s="53" customFormat="1" x14ac:dyDescent="0.25">
      <c r="A5" s="70"/>
      <c r="B5" s="8" t="s">
        <v>21</v>
      </c>
      <c r="C5" s="46" t="s">
        <v>54</v>
      </c>
      <c r="D5" s="6" t="s">
        <v>55</v>
      </c>
      <c r="E5" s="19">
        <v>50</v>
      </c>
      <c r="F5" s="35">
        <v>3.46</v>
      </c>
      <c r="G5" s="35">
        <v>160.5</v>
      </c>
      <c r="H5" s="35">
        <v>3.39</v>
      </c>
      <c r="I5" s="35">
        <v>6.98</v>
      </c>
      <c r="J5" s="35">
        <v>21.07</v>
      </c>
    </row>
    <row r="6" spans="1:12" ht="15.75" thickBot="1" x14ac:dyDescent="0.3">
      <c r="A6" s="71"/>
      <c r="B6" s="10" t="s">
        <v>14</v>
      </c>
      <c r="C6" s="11" t="s">
        <v>32</v>
      </c>
      <c r="D6" s="11" t="s">
        <v>33</v>
      </c>
      <c r="E6" s="20">
        <v>10</v>
      </c>
      <c r="F6" s="21">
        <v>0.42</v>
      </c>
      <c r="G6" s="21">
        <f>229.7*0.12</f>
        <v>27.563999999999997</v>
      </c>
      <c r="H6" s="12">
        <f>6.7*0.12</f>
        <v>0.80399999999999994</v>
      </c>
      <c r="I6" s="12">
        <f>1.1*0.12</f>
        <v>0.13200000000000001</v>
      </c>
      <c r="J6" s="13">
        <f>48.3*0.12</f>
        <v>5.7959999999999994</v>
      </c>
      <c r="K6"/>
    </row>
    <row r="7" spans="1:12" ht="16.5" thickBot="1" x14ac:dyDescent="0.3">
      <c r="A7" s="67" t="s">
        <v>15</v>
      </c>
      <c r="B7" s="83"/>
      <c r="C7" s="83"/>
      <c r="D7" s="83"/>
      <c r="E7" s="84"/>
      <c r="F7" s="22">
        <f>SUM(F3:F6)</f>
        <v>69.5</v>
      </c>
      <c r="G7" s="22">
        <f>SUM(G3:G6)</f>
        <v>633.66399999999987</v>
      </c>
      <c r="H7" s="22">
        <f>SUM(H3:H6)</f>
        <v>18.027999999999999</v>
      </c>
      <c r="I7" s="22">
        <f>SUM(I3:I6)</f>
        <v>33.030999999999999</v>
      </c>
      <c r="J7" s="22">
        <f>SUM(J3:J6)</f>
        <v>66.989000000000004</v>
      </c>
    </row>
    <row r="8" spans="1:12" ht="30" x14ac:dyDescent="0.25">
      <c r="A8" s="65" t="s">
        <v>28</v>
      </c>
      <c r="B8" s="23" t="s">
        <v>16</v>
      </c>
      <c r="C8" s="24" t="s">
        <v>44</v>
      </c>
      <c r="D8" s="24" t="s">
        <v>45</v>
      </c>
      <c r="E8" s="16" t="s">
        <v>49</v>
      </c>
      <c r="F8" s="17">
        <v>14.05</v>
      </c>
      <c r="G8" s="17">
        <f>468*0.25+211*0.1</f>
        <v>138.1</v>
      </c>
      <c r="H8" s="17">
        <f>9.54*0.25+21.1*0.1</f>
        <v>4.4950000000000001</v>
      </c>
      <c r="I8" s="17">
        <f>20.31*0.25+13.6*0.1</f>
        <v>6.4375</v>
      </c>
      <c r="J8" s="18">
        <f>51.98*0.25+0</f>
        <v>12.994999999999999</v>
      </c>
      <c r="K8"/>
    </row>
    <row r="9" spans="1:12" x14ac:dyDescent="0.25">
      <c r="A9" s="66"/>
      <c r="B9" s="8" t="s">
        <v>13</v>
      </c>
      <c r="C9" s="46" t="s">
        <v>47</v>
      </c>
      <c r="D9" s="46" t="s">
        <v>46</v>
      </c>
      <c r="E9" s="19">
        <v>38</v>
      </c>
      <c r="F9" s="7">
        <v>16.32</v>
      </c>
      <c r="G9" s="35">
        <f>132.2/75*38</f>
        <v>66.981333333333325</v>
      </c>
      <c r="H9" s="35">
        <f>9.5/75*38</f>
        <v>4.8133333333333335</v>
      </c>
      <c r="I9" s="35">
        <f>5.6/75*38</f>
        <v>2.837333333333333</v>
      </c>
      <c r="J9" s="40">
        <f>10.9/75*38</f>
        <v>5.5226666666666668</v>
      </c>
      <c r="K9"/>
    </row>
    <row r="10" spans="1:12" x14ac:dyDescent="0.25">
      <c r="A10" s="66"/>
      <c r="B10" s="8" t="s">
        <v>17</v>
      </c>
      <c r="C10" s="46" t="s">
        <v>59</v>
      </c>
      <c r="D10" s="48" t="s">
        <v>60</v>
      </c>
      <c r="E10" s="19">
        <v>100</v>
      </c>
      <c r="F10" s="7">
        <v>11.08</v>
      </c>
      <c r="G10" s="33">
        <f>915*0.1</f>
        <v>91.5</v>
      </c>
      <c r="H10" s="33">
        <f>20.43*0.1</f>
        <v>2.0430000000000001</v>
      </c>
      <c r="I10" s="33">
        <f>32.01*0.1</f>
        <v>3.2010000000000001</v>
      </c>
      <c r="J10" s="34">
        <f>136.26*0.1</f>
        <v>13.625999999999999</v>
      </c>
      <c r="K10"/>
    </row>
    <row r="11" spans="1:12" x14ac:dyDescent="0.25">
      <c r="A11" s="66"/>
      <c r="B11" s="8" t="s">
        <v>18</v>
      </c>
      <c r="C11" s="6" t="s">
        <v>19</v>
      </c>
      <c r="D11" s="6" t="s">
        <v>20</v>
      </c>
      <c r="E11" s="19" t="s">
        <v>34</v>
      </c>
      <c r="F11" s="7">
        <v>2.67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66"/>
      <c r="B12" s="10" t="s">
        <v>14</v>
      </c>
      <c r="C12" s="11" t="s">
        <v>32</v>
      </c>
      <c r="D12" s="11" t="s">
        <v>33</v>
      </c>
      <c r="E12" s="20">
        <v>21.5</v>
      </c>
      <c r="F12" s="21">
        <v>0.88</v>
      </c>
      <c r="G12" s="21">
        <f>229.7*0.215</f>
        <v>49.385499999999993</v>
      </c>
      <c r="H12" s="12">
        <f>6.7*0.215</f>
        <v>1.4405000000000001</v>
      </c>
      <c r="I12" s="12">
        <f>1.1*0.215</f>
        <v>0.23650000000000002</v>
      </c>
      <c r="J12" s="13">
        <f>48.3*0.215</f>
        <v>10.384499999999999</v>
      </c>
    </row>
    <row r="13" spans="1:12" ht="16.5" thickBot="1" x14ac:dyDescent="0.3">
      <c r="A13" s="85" t="s">
        <v>15</v>
      </c>
      <c r="B13" s="83"/>
      <c r="C13" s="83"/>
      <c r="D13" s="83"/>
      <c r="E13" s="84"/>
      <c r="F13" s="22">
        <f>SUM(F8:F12)</f>
        <v>45.000000000000007</v>
      </c>
      <c r="G13" s="22">
        <f t="shared" ref="G13:J13" si="0">SUM(G8:G12)</f>
        <v>405.96683333333328</v>
      </c>
      <c r="H13" s="22">
        <f t="shared" si="0"/>
        <v>12.861833333333333</v>
      </c>
      <c r="I13" s="22">
        <f t="shared" si="0"/>
        <v>12.732333333333333</v>
      </c>
      <c r="J13" s="22">
        <f t="shared" si="0"/>
        <v>57.528166666666664</v>
      </c>
    </row>
    <row r="14" spans="1:12" s="51" customFormat="1" ht="15" customHeight="1" x14ac:dyDescent="0.25">
      <c r="A14" s="72" t="s">
        <v>29</v>
      </c>
      <c r="B14" s="23" t="s">
        <v>16</v>
      </c>
      <c r="C14" s="24" t="s">
        <v>44</v>
      </c>
      <c r="D14" s="24" t="s">
        <v>45</v>
      </c>
      <c r="E14" s="16" t="s">
        <v>49</v>
      </c>
      <c r="F14" s="17">
        <v>14.05</v>
      </c>
      <c r="G14" s="17">
        <f>468*0.25+211*0.1</f>
        <v>138.1</v>
      </c>
      <c r="H14" s="17">
        <f>9.54*0.25+21.1*0.1</f>
        <v>4.4950000000000001</v>
      </c>
      <c r="I14" s="17">
        <f>20.31*0.25+13.6*0.1</f>
        <v>6.4375</v>
      </c>
      <c r="J14" s="18">
        <f>51.98*0.25+0</f>
        <v>12.994999999999999</v>
      </c>
    </row>
    <row r="15" spans="1:12" s="51" customFormat="1" x14ac:dyDescent="0.25">
      <c r="A15" s="73"/>
      <c r="B15" s="8" t="s">
        <v>13</v>
      </c>
      <c r="C15" s="46" t="s">
        <v>47</v>
      </c>
      <c r="D15" s="46" t="s">
        <v>46</v>
      </c>
      <c r="E15" s="19">
        <v>65</v>
      </c>
      <c r="F15" s="7">
        <v>27.91</v>
      </c>
      <c r="G15" s="35">
        <f>132.2/75*65</f>
        <v>114.57333333333332</v>
      </c>
      <c r="H15" s="35">
        <f>9.5/75*65</f>
        <v>8.2333333333333343</v>
      </c>
      <c r="I15" s="35">
        <f>5.6/75*65</f>
        <v>4.8533333333333326</v>
      </c>
      <c r="J15" s="40">
        <f>10.9/75*65</f>
        <v>9.4466666666666672</v>
      </c>
      <c r="K15"/>
    </row>
    <row r="16" spans="1:12" s="51" customFormat="1" x14ac:dyDescent="0.25">
      <c r="A16" s="73"/>
      <c r="B16" s="8" t="s">
        <v>17</v>
      </c>
      <c r="C16" s="46" t="s">
        <v>59</v>
      </c>
      <c r="D16" s="48" t="s">
        <v>60</v>
      </c>
      <c r="E16" s="19">
        <v>150</v>
      </c>
      <c r="F16" s="7">
        <v>16.62</v>
      </c>
      <c r="G16" s="33">
        <f>915*0.15</f>
        <v>137.25</v>
      </c>
      <c r="H16" s="33">
        <f>20.43*0.15</f>
        <v>3.0644999999999998</v>
      </c>
      <c r="I16" s="33">
        <f>32.01*0.15</f>
        <v>4.8014999999999999</v>
      </c>
      <c r="J16" s="34">
        <f>136.26*0.15</f>
        <v>20.438999999999997</v>
      </c>
      <c r="K16"/>
    </row>
    <row r="17" spans="1:11" ht="15.75" x14ac:dyDescent="0.25">
      <c r="A17" s="73"/>
      <c r="B17" s="8" t="s">
        <v>48</v>
      </c>
      <c r="C17" s="46" t="s">
        <v>62</v>
      </c>
      <c r="D17" s="47" t="s">
        <v>61</v>
      </c>
      <c r="E17" s="19">
        <v>200</v>
      </c>
      <c r="F17" s="7">
        <v>7.39</v>
      </c>
      <c r="G17" s="7">
        <f>694*0.2</f>
        <v>138.80000000000001</v>
      </c>
      <c r="H17" s="31">
        <f>2*0.2</f>
        <v>0.4</v>
      </c>
      <c r="I17" s="31">
        <f>0.5*0.2</f>
        <v>0.1</v>
      </c>
      <c r="J17" s="32">
        <f>168.45*0.2</f>
        <v>33.69</v>
      </c>
      <c r="K17"/>
    </row>
    <row r="18" spans="1:11" s="53" customFormat="1" x14ac:dyDescent="0.25">
      <c r="A18" s="73"/>
      <c r="B18" s="41" t="s">
        <v>41</v>
      </c>
      <c r="C18" s="42" t="s">
        <v>40</v>
      </c>
      <c r="D18" s="42" t="s">
        <v>52</v>
      </c>
      <c r="E18" s="56">
        <v>20</v>
      </c>
      <c r="F18" s="57">
        <v>2.58</v>
      </c>
      <c r="G18" s="44">
        <f>480*0.2</f>
        <v>96</v>
      </c>
      <c r="H18" s="44">
        <f>8.5*0.2</f>
        <v>1.7000000000000002</v>
      </c>
      <c r="I18" s="44">
        <f>18*0.2</f>
        <v>3.6</v>
      </c>
      <c r="J18" s="45">
        <f>70*0.2</f>
        <v>14</v>
      </c>
    </row>
    <row r="19" spans="1:11" s="51" customFormat="1" ht="15.75" thickBot="1" x14ac:dyDescent="0.3">
      <c r="A19" s="74"/>
      <c r="B19" s="10" t="s">
        <v>14</v>
      </c>
      <c r="C19" s="11" t="s">
        <v>32</v>
      </c>
      <c r="D19" s="11" t="s">
        <v>33</v>
      </c>
      <c r="E19" s="20">
        <v>23.5</v>
      </c>
      <c r="F19" s="21">
        <v>0.95</v>
      </c>
      <c r="G19" s="21">
        <f>229.7*0.235</f>
        <v>53.979499999999994</v>
      </c>
      <c r="H19" s="12">
        <f>6.7*0.235</f>
        <v>1.5745</v>
      </c>
      <c r="I19" s="12">
        <f>1.1*0.235</f>
        <v>0.25850000000000001</v>
      </c>
      <c r="J19" s="13">
        <f>48.3*0.235</f>
        <v>11.350499999999998</v>
      </c>
    </row>
    <row r="20" spans="1:11" ht="16.5" thickBot="1" x14ac:dyDescent="0.3">
      <c r="A20" s="67" t="s">
        <v>15</v>
      </c>
      <c r="B20" s="83"/>
      <c r="C20" s="83"/>
      <c r="D20" s="83"/>
      <c r="E20" s="84"/>
      <c r="F20" s="22">
        <f>SUM(F14:F19)</f>
        <v>69.5</v>
      </c>
      <c r="G20" s="22">
        <f>SUM(G14:G19)</f>
        <v>678.70283333333339</v>
      </c>
      <c r="H20" s="22">
        <f>SUM(H14:H19)</f>
        <v>19.467333333333332</v>
      </c>
      <c r="I20" s="22">
        <f>SUM(I14:I19)</f>
        <v>20.050833333333337</v>
      </c>
      <c r="J20" s="22">
        <f>SUM(J14:J19)</f>
        <v>101.92116666666665</v>
      </c>
      <c r="K20"/>
    </row>
    <row r="21" spans="1:11" s="50" customFormat="1" x14ac:dyDescent="0.25">
      <c r="A21" s="65" t="s">
        <v>30</v>
      </c>
      <c r="B21" s="23" t="s">
        <v>31</v>
      </c>
      <c r="C21" s="24" t="s">
        <v>53</v>
      </c>
      <c r="D21" s="24" t="s">
        <v>63</v>
      </c>
      <c r="E21" s="26" t="s">
        <v>67</v>
      </c>
      <c r="F21" s="17">
        <v>15.36</v>
      </c>
      <c r="G21" s="17">
        <v>146.4</v>
      </c>
      <c r="H21" s="17">
        <v>4.75</v>
      </c>
      <c r="I21" s="17">
        <v>6.75</v>
      </c>
      <c r="J21" s="18">
        <v>16.25</v>
      </c>
      <c r="K21"/>
    </row>
    <row r="22" spans="1:11" s="51" customFormat="1" x14ac:dyDescent="0.25">
      <c r="A22" s="66"/>
      <c r="B22" s="41" t="s">
        <v>18</v>
      </c>
      <c r="C22" s="42" t="s">
        <v>64</v>
      </c>
      <c r="D22" s="42" t="s">
        <v>65</v>
      </c>
      <c r="E22" s="56">
        <v>200</v>
      </c>
      <c r="F22" s="43">
        <v>7.3</v>
      </c>
      <c r="G22" s="44">
        <v>100.6</v>
      </c>
      <c r="H22" s="44">
        <v>3.17</v>
      </c>
      <c r="I22" s="44">
        <v>2.68</v>
      </c>
      <c r="J22" s="45">
        <v>15.95</v>
      </c>
      <c r="K22"/>
    </row>
    <row r="23" spans="1:11" s="30" customFormat="1" ht="15.75" thickBot="1" x14ac:dyDescent="0.3">
      <c r="A23" s="66"/>
      <c r="B23" s="10" t="s">
        <v>42</v>
      </c>
      <c r="C23" s="11" t="s">
        <v>43</v>
      </c>
      <c r="D23" s="11" t="s">
        <v>66</v>
      </c>
      <c r="E23" s="20">
        <v>175</v>
      </c>
      <c r="F23" s="21">
        <v>22.34</v>
      </c>
      <c r="G23" s="21">
        <v>82.25</v>
      </c>
      <c r="H23" s="21">
        <v>0.7</v>
      </c>
      <c r="I23" s="21">
        <v>0.7</v>
      </c>
      <c r="J23" s="25">
        <v>16.8</v>
      </c>
    </row>
    <row r="24" spans="1:11" ht="16.5" thickBot="1" x14ac:dyDescent="0.3">
      <c r="A24" s="67" t="s">
        <v>15</v>
      </c>
      <c r="B24" s="68"/>
      <c r="C24" s="68"/>
      <c r="D24" s="68"/>
      <c r="E24" s="69"/>
      <c r="F24" s="3">
        <f>SUM(F21:F23)</f>
        <v>45</v>
      </c>
      <c r="G24" s="3">
        <f t="shared" ref="G24:J24" si="1">SUM(G21:G23)</f>
        <v>329.25</v>
      </c>
      <c r="H24" s="3">
        <f t="shared" si="1"/>
        <v>8.6199999999999992</v>
      </c>
      <c r="I24" s="3">
        <f t="shared" si="1"/>
        <v>10.129999999999999</v>
      </c>
      <c r="J24" s="3">
        <f t="shared" si="1"/>
        <v>49</v>
      </c>
      <c r="K24"/>
    </row>
    <row r="26" spans="1:11" ht="15.75" thickBot="1" x14ac:dyDescent="0.3">
      <c r="A26" s="81" t="s">
        <v>25</v>
      </c>
      <c r="B26" s="81"/>
      <c r="C26" s="81"/>
      <c r="D26" s="81"/>
      <c r="E26" s="81"/>
      <c r="F26" s="81"/>
      <c r="G26" s="81"/>
      <c r="H26" s="81"/>
      <c r="I26" s="81"/>
      <c r="J26" s="81"/>
    </row>
    <row r="27" spans="1:11" ht="15.75" x14ac:dyDescent="0.25">
      <c r="A27" s="27"/>
      <c r="B27" s="27"/>
      <c r="C27" s="80" t="s">
        <v>23</v>
      </c>
      <c r="D27" s="80"/>
      <c r="G27" s="82"/>
      <c r="H27" s="82"/>
      <c r="I27" s="82"/>
      <c r="J27" s="82"/>
    </row>
    <row r="28" spans="1:11" x14ac:dyDescent="0.25">
      <c r="A28" s="1"/>
      <c r="B28" s="1"/>
      <c r="C28" s="1"/>
      <c r="D28" s="1"/>
    </row>
    <row r="29" spans="1:11" x14ac:dyDescent="0.25">
      <c r="A29" s="64" t="s">
        <v>24</v>
      </c>
      <c r="B29" s="64"/>
    </row>
    <row r="30" spans="1:11" x14ac:dyDescent="0.25">
      <c r="A30" s="64" t="s">
        <v>26</v>
      </c>
      <c r="B30" s="64"/>
    </row>
    <row r="31" spans="1:11" x14ac:dyDescent="0.25">
      <c r="A31" s="4"/>
    </row>
    <row r="35" customFormat="1" x14ac:dyDescent="0.25"/>
    <row r="36" customFormat="1" x14ac:dyDescent="0.25"/>
    <row r="37" customFormat="1" x14ac:dyDescent="0.25"/>
    <row r="38" customFormat="1" x14ac:dyDescent="0.25"/>
  </sheetData>
  <mergeCells count="15">
    <mergeCell ref="B1:C1"/>
    <mergeCell ref="G1:J1"/>
    <mergeCell ref="C27:D27"/>
    <mergeCell ref="A26:J26"/>
    <mergeCell ref="G27:J27"/>
    <mergeCell ref="A7:E7"/>
    <mergeCell ref="A8:A12"/>
    <mergeCell ref="A13:E13"/>
    <mergeCell ref="A20:E20"/>
    <mergeCell ref="A29:B29"/>
    <mergeCell ref="A30:B30"/>
    <mergeCell ref="A21:A23"/>
    <mergeCell ref="A24:E24"/>
    <mergeCell ref="A3:A6"/>
    <mergeCell ref="A14:A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workbookViewId="0">
      <selection activeCell="D8" sqref="D1:D1048576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2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4" t="s">
        <v>22</v>
      </c>
      <c r="C1" s="95"/>
      <c r="D1" s="1" t="s">
        <v>1</v>
      </c>
      <c r="E1" s="36"/>
      <c r="F1" s="1" t="s">
        <v>2</v>
      </c>
      <c r="G1" s="96">
        <v>44545</v>
      </c>
      <c r="H1" s="97"/>
      <c r="I1" s="97"/>
      <c r="J1" s="97"/>
      <c r="K1" s="1"/>
      <c r="L1" s="1"/>
    </row>
    <row r="2" spans="1:12" ht="15.75" thickBot="1" x14ac:dyDescent="0.3">
      <c r="A2" s="52" t="s">
        <v>3</v>
      </c>
      <c r="B2" s="37" t="s">
        <v>4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8" t="s">
        <v>10</v>
      </c>
      <c r="I2" s="38" t="s">
        <v>11</v>
      </c>
      <c r="J2" s="39" t="s">
        <v>12</v>
      </c>
    </row>
    <row r="3" spans="1:12" ht="15" customHeight="1" x14ac:dyDescent="0.25">
      <c r="A3" s="70" t="s">
        <v>35</v>
      </c>
      <c r="B3" s="23" t="s">
        <v>13</v>
      </c>
      <c r="C3" s="24" t="s">
        <v>57</v>
      </c>
      <c r="D3" s="24" t="s">
        <v>58</v>
      </c>
      <c r="E3" s="16" t="s">
        <v>56</v>
      </c>
      <c r="F3" s="17">
        <v>31.32</v>
      </c>
      <c r="G3" s="17">
        <f>408*0.7</f>
        <v>285.59999999999997</v>
      </c>
      <c r="H3" s="17">
        <f>12.62*0.7</f>
        <v>8.8339999999999996</v>
      </c>
      <c r="I3" s="17">
        <f>28.17*0.7</f>
        <v>19.719000000000001</v>
      </c>
      <c r="J3" s="18">
        <f>25.89*0.7</f>
        <v>18.122999999999998</v>
      </c>
    </row>
    <row r="4" spans="1:12" s="50" customFormat="1" x14ac:dyDescent="0.25">
      <c r="A4" s="70"/>
      <c r="B4" s="8" t="s">
        <v>50</v>
      </c>
      <c r="C4" s="46" t="s">
        <v>40</v>
      </c>
      <c r="D4" s="6" t="s">
        <v>51</v>
      </c>
      <c r="E4" s="19">
        <v>200</v>
      </c>
      <c r="F4" s="7">
        <v>34.299999999999997</v>
      </c>
      <c r="G4" s="7">
        <v>160</v>
      </c>
      <c r="H4" s="7">
        <v>5</v>
      </c>
      <c r="I4" s="7">
        <v>6.2</v>
      </c>
      <c r="J4" s="9">
        <v>22</v>
      </c>
    </row>
    <row r="5" spans="1:12" s="49" customFormat="1" x14ac:dyDescent="0.25">
      <c r="A5" s="70"/>
      <c r="B5" s="8" t="s">
        <v>21</v>
      </c>
      <c r="C5" s="46" t="s">
        <v>54</v>
      </c>
      <c r="D5" s="6" t="s">
        <v>55</v>
      </c>
      <c r="E5" s="19">
        <v>50</v>
      </c>
      <c r="F5" s="35">
        <v>3.46</v>
      </c>
      <c r="G5" s="35">
        <v>160.5</v>
      </c>
      <c r="H5" s="35">
        <v>3.39</v>
      </c>
      <c r="I5" s="35">
        <v>6.98</v>
      </c>
      <c r="J5" s="35">
        <v>21.07</v>
      </c>
    </row>
    <row r="6" spans="1:12" s="30" customFormat="1" ht="15.75" thickBot="1" x14ac:dyDescent="0.3">
      <c r="A6" s="70"/>
      <c r="B6" s="10" t="s">
        <v>14</v>
      </c>
      <c r="C6" s="11" t="s">
        <v>32</v>
      </c>
      <c r="D6" s="11" t="s">
        <v>33</v>
      </c>
      <c r="E6" s="20">
        <v>10</v>
      </c>
      <c r="F6" s="21">
        <v>0.42</v>
      </c>
      <c r="G6" s="21">
        <f>229.7*0.12</f>
        <v>27.563999999999997</v>
      </c>
      <c r="H6" s="12">
        <f>6.7*0.12</f>
        <v>0.80399999999999994</v>
      </c>
      <c r="I6" s="12">
        <f>1.1*0.12</f>
        <v>0.13200000000000001</v>
      </c>
      <c r="J6" s="13">
        <f>48.3*0.12</f>
        <v>5.7959999999999994</v>
      </c>
    </row>
    <row r="7" spans="1:12" ht="16.5" thickBot="1" x14ac:dyDescent="0.3">
      <c r="A7" s="98" t="s">
        <v>15</v>
      </c>
      <c r="B7" s="83"/>
      <c r="C7" s="83"/>
      <c r="D7" s="83"/>
      <c r="E7" s="84"/>
      <c r="F7" s="61">
        <f>SUM(F3:F6)</f>
        <v>69.5</v>
      </c>
      <c r="G7" s="61">
        <f>SUM(G3:G6)</f>
        <v>633.66399999999987</v>
      </c>
      <c r="H7" s="61">
        <f>SUM(H3:H6)</f>
        <v>18.027999999999999</v>
      </c>
      <c r="I7" s="61">
        <f>SUM(I3:I6)</f>
        <v>33.030999999999999</v>
      </c>
      <c r="J7" s="61">
        <f>SUM(J3:J6)</f>
        <v>66.989000000000004</v>
      </c>
    </row>
    <row r="8" spans="1:12" s="49" customFormat="1" x14ac:dyDescent="0.25">
      <c r="A8" s="86" t="s">
        <v>36</v>
      </c>
      <c r="B8" s="23" t="s">
        <v>13</v>
      </c>
      <c r="C8" s="24" t="s">
        <v>57</v>
      </c>
      <c r="D8" s="24" t="s">
        <v>58</v>
      </c>
      <c r="E8" s="16" t="s">
        <v>68</v>
      </c>
      <c r="F8" s="17">
        <v>22.37</v>
      </c>
      <c r="G8" s="17">
        <f>408*0.5</f>
        <v>204</v>
      </c>
      <c r="H8" s="17">
        <f>12.62*0.5</f>
        <v>6.31</v>
      </c>
      <c r="I8" s="17">
        <f>28.17*0.5</f>
        <v>14.085000000000001</v>
      </c>
      <c r="J8" s="18">
        <f>25.89*0.5</f>
        <v>12.945</v>
      </c>
    </row>
    <row r="9" spans="1:12" s="49" customFormat="1" x14ac:dyDescent="0.25">
      <c r="A9" s="92"/>
      <c r="B9" s="8" t="s">
        <v>18</v>
      </c>
      <c r="C9" s="6" t="s">
        <v>19</v>
      </c>
      <c r="D9" s="6" t="s">
        <v>20</v>
      </c>
      <c r="E9" s="19" t="s">
        <v>34</v>
      </c>
      <c r="F9" s="35">
        <v>2.67</v>
      </c>
      <c r="G9" s="35">
        <v>60</v>
      </c>
      <c r="H9" s="35">
        <v>7.0000000000000007E-2</v>
      </c>
      <c r="I9" s="35">
        <v>0.02</v>
      </c>
      <c r="J9" s="40">
        <v>15</v>
      </c>
    </row>
    <row r="10" spans="1:12" s="50" customFormat="1" ht="15.75" thickBot="1" x14ac:dyDescent="0.3">
      <c r="A10" s="87"/>
      <c r="B10" s="10" t="s">
        <v>14</v>
      </c>
      <c r="C10" s="11" t="s">
        <v>32</v>
      </c>
      <c r="D10" s="11" t="s">
        <v>33</v>
      </c>
      <c r="E10" s="20">
        <v>48</v>
      </c>
      <c r="F10" s="58">
        <v>1.96</v>
      </c>
      <c r="G10" s="58">
        <f>229.7*0.48</f>
        <v>110.25599999999999</v>
      </c>
      <c r="H10" s="59">
        <f>6.7*0.48</f>
        <v>3.2159999999999997</v>
      </c>
      <c r="I10" s="59">
        <f>1.1*0.48</f>
        <v>0.52800000000000002</v>
      </c>
      <c r="J10" s="60">
        <f>48.3*0.48</f>
        <v>23.183999999999997</v>
      </c>
    </row>
    <row r="11" spans="1:12" ht="16.5" thickBot="1" x14ac:dyDescent="0.3">
      <c r="A11" s="93" t="s">
        <v>15</v>
      </c>
      <c r="B11" s="83"/>
      <c r="C11" s="83"/>
      <c r="D11" s="83"/>
      <c r="E11" s="84"/>
      <c r="F11" s="61">
        <f>SUM(F8:F10)</f>
        <v>27</v>
      </c>
      <c r="G11" s="61">
        <f>SUM(G8:G10)</f>
        <v>374.25599999999997</v>
      </c>
      <c r="H11" s="61">
        <f>SUM(H8:H10)</f>
        <v>9.5960000000000001</v>
      </c>
      <c r="I11" s="61">
        <f>SUM(I8:I10)</f>
        <v>14.633000000000001</v>
      </c>
      <c r="J11" s="61">
        <f>SUM(J8:J10)</f>
        <v>51.128999999999998</v>
      </c>
    </row>
    <row r="12" spans="1:12" x14ac:dyDescent="0.25">
      <c r="A12" s="86" t="s">
        <v>38</v>
      </c>
      <c r="B12" s="14" t="s">
        <v>31</v>
      </c>
      <c r="C12" s="15" t="s">
        <v>69</v>
      </c>
      <c r="D12" s="15" t="s">
        <v>70</v>
      </c>
      <c r="E12" s="26" t="s">
        <v>71</v>
      </c>
      <c r="F12" s="28">
        <v>4.33</v>
      </c>
      <c r="G12" s="28">
        <f>250*0.15+280*0.19</f>
        <v>90.7</v>
      </c>
      <c r="H12" s="28">
        <f>0.4*0.15+8*0.19</f>
        <v>1.58</v>
      </c>
      <c r="I12" s="28">
        <f>0+3*0.19</f>
        <v>0.57000000000000006</v>
      </c>
      <c r="J12" s="29">
        <f>65*0.15+54*0.19</f>
        <v>20.009999999999998</v>
      </c>
    </row>
    <row r="13" spans="1:12" ht="15.75" thickBot="1" x14ac:dyDescent="0.3">
      <c r="A13" s="87"/>
      <c r="B13" s="10" t="s">
        <v>18</v>
      </c>
      <c r="C13" s="11" t="s">
        <v>19</v>
      </c>
      <c r="D13" s="11" t="s">
        <v>20</v>
      </c>
      <c r="E13" s="20" t="s">
        <v>34</v>
      </c>
      <c r="F13" s="58">
        <v>2.67</v>
      </c>
      <c r="G13" s="58">
        <v>60</v>
      </c>
      <c r="H13" s="58">
        <v>7.0000000000000007E-2</v>
      </c>
      <c r="I13" s="58">
        <v>0.02</v>
      </c>
      <c r="J13" s="62">
        <v>15</v>
      </c>
    </row>
    <row r="14" spans="1:12" ht="16.5" thickBot="1" x14ac:dyDescent="0.3">
      <c r="A14" s="88" t="s">
        <v>15</v>
      </c>
      <c r="B14" s="83"/>
      <c r="C14" s="83"/>
      <c r="D14" s="83"/>
      <c r="E14" s="84"/>
      <c r="F14" s="61">
        <f>SUM(F12:F13)</f>
        <v>7</v>
      </c>
      <c r="G14" s="61">
        <f t="shared" ref="G14:J14" si="0">SUM(G12:G13)</f>
        <v>150.69999999999999</v>
      </c>
      <c r="H14" s="61">
        <f t="shared" si="0"/>
        <v>1.6500000000000001</v>
      </c>
      <c r="I14" s="61">
        <f t="shared" si="0"/>
        <v>0.59000000000000008</v>
      </c>
      <c r="J14" s="61">
        <f t="shared" si="0"/>
        <v>35.01</v>
      </c>
    </row>
    <row r="15" spans="1:12" ht="30" x14ac:dyDescent="0.25">
      <c r="A15" s="65" t="s">
        <v>37</v>
      </c>
      <c r="B15" s="23" t="s">
        <v>16</v>
      </c>
      <c r="C15" s="24" t="s">
        <v>44</v>
      </c>
      <c r="D15" s="24" t="s">
        <v>45</v>
      </c>
      <c r="E15" s="16" t="s">
        <v>49</v>
      </c>
      <c r="F15" s="17">
        <v>14.05</v>
      </c>
      <c r="G15" s="17">
        <f>468*0.25+211*0.1</f>
        <v>138.1</v>
      </c>
      <c r="H15" s="17">
        <f>9.54*0.25+21.1*0.1</f>
        <v>4.4950000000000001</v>
      </c>
      <c r="I15" s="17">
        <f>20.31*0.25+13.6*0.1</f>
        <v>6.4375</v>
      </c>
      <c r="J15" s="18">
        <f>51.98*0.25+0</f>
        <v>12.994999999999999</v>
      </c>
    </row>
    <row r="16" spans="1:12" x14ac:dyDescent="0.25">
      <c r="A16" s="66"/>
      <c r="B16" s="8" t="s">
        <v>13</v>
      </c>
      <c r="C16" s="46" t="s">
        <v>47</v>
      </c>
      <c r="D16" s="46" t="s">
        <v>46</v>
      </c>
      <c r="E16" s="19">
        <v>38</v>
      </c>
      <c r="F16" s="7">
        <v>16.32</v>
      </c>
      <c r="G16" s="35">
        <f>132.2/75*38</f>
        <v>66.981333333333325</v>
      </c>
      <c r="H16" s="35">
        <f>9.5/75*38</f>
        <v>4.8133333333333335</v>
      </c>
      <c r="I16" s="35">
        <f>5.6/75*38</f>
        <v>2.837333333333333</v>
      </c>
      <c r="J16" s="40">
        <f>10.9/75*38</f>
        <v>5.5226666666666668</v>
      </c>
    </row>
    <row r="17" spans="1:10" x14ac:dyDescent="0.25">
      <c r="A17" s="66"/>
      <c r="B17" s="8" t="s">
        <v>17</v>
      </c>
      <c r="C17" s="46" t="s">
        <v>59</v>
      </c>
      <c r="D17" s="48" t="s">
        <v>60</v>
      </c>
      <c r="E17" s="19">
        <v>100</v>
      </c>
      <c r="F17" s="7">
        <v>11.08</v>
      </c>
      <c r="G17" s="33">
        <f>915*0.1</f>
        <v>91.5</v>
      </c>
      <c r="H17" s="33">
        <f>20.43*0.1</f>
        <v>2.0430000000000001</v>
      </c>
      <c r="I17" s="33">
        <f>32.01*0.1</f>
        <v>3.2010000000000001</v>
      </c>
      <c r="J17" s="34">
        <f>136.26*0.1</f>
        <v>13.625999999999999</v>
      </c>
    </row>
    <row r="18" spans="1:10" x14ac:dyDescent="0.25">
      <c r="A18" s="66"/>
      <c r="B18" s="8" t="s">
        <v>18</v>
      </c>
      <c r="C18" s="6" t="s">
        <v>19</v>
      </c>
      <c r="D18" s="6" t="s">
        <v>20</v>
      </c>
      <c r="E18" s="19" t="s">
        <v>34</v>
      </c>
      <c r="F18" s="7">
        <v>2.67</v>
      </c>
      <c r="G18" s="7">
        <v>60</v>
      </c>
      <c r="H18" s="7">
        <v>7.0000000000000007E-2</v>
      </c>
      <c r="I18" s="7">
        <v>0.02</v>
      </c>
      <c r="J18" s="9">
        <v>15</v>
      </c>
    </row>
    <row r="19" spans="1:10" ht="15.75" thickBot="1" x14ac:dyDescent="0.3">
      <c r="A19" s="66"/>
      <c r="B19" s="10" t="s">
        <v>14</v>
      </c>
      <c r="C19" s="11" t="s">
        <v>32</v>
      </c>
      <c r="D19" s="11" t="s">
        <v>33</v>
      </c>
      <c r="E19" s="20">
        <v>21.5</v>
      </c>
      <c r="F19" s="21">
        <v>0.88</v>
      </c>
      <c r="G19" s="21">
        <f>229.7*0.215</f>
        <v>49.385499999999993</v>
      </c>
      <c r="H19" s="12">
        <f>6.7*0.215</f>
        <v>1.4405000000000001</v>
      </c>
      <c r="I19" s="12">
        <f>1.1*0.215</f>
        <v>0.23650000000000002</v>
      </c>
      <c r="J19" s="13">
        <f>48.3*0.215</f>
        <v>10.384499999999999</v>
      </c>
    </row>
    <row r="20" spans="1:10" ht="16.5" thickBot="1" x14ac:dyDescent="0.3">
      <c r="A20" s="85" t="s">
        <v>15</v>
      </c>
      <c r="B20" s="90"/>
      <c r="C20" s="90"/>
      <c r="D20" s="90"/>
      <c r="E20" s="91"/>
      <c r="F20" s="63">
        <f>SUM(F15:F19)</f>
        <v>45.000000000000007</v>
      </c>
      <c r="G20" s="63">
        <f t="shared" ref="G20:J20" si="1">SUM(G15:G19)</f>
        <v>405.96683333333328</v>
      </c>
      <c r="H20" s="63">
        <f t="shared" si="1"/>
        <v>12.861833333333333</v>
      </c>
      <c r="I20" s="63">
        <f t="shared" si="1"/>
        <v>12.732333333333333</v>
      </c>
      <c r="J20" s="63">
        <f t="shared" si="1"/>
        <v>57.528166666666664</v>
      </c>
    </row>
    <row r="21" spans="1:10" ht="30" x14ac:dyDescent="0.25">
      <c r="A21" s="89" t="s">
        <v>39</v>
      </c>
      <c r="B21" s="23" t="s">
        <v>16</v>
      </c>
      <c r="C21" s="24" t="s">
        <v>44</v>
      </c>
      <c r="D21" s="24" t="s">
        <v>45</v>
      </c>
      <c r="E21" s="16" t="s">
        <v>49</v>
      </c>
      <c r="F21" s="17">
        <v>14.05</v>
      </c>
      <c r="G21" s="17">
        <f>468*0.25+211*0.1</f>
        <v>138.1</v>
      </c>
      <c r="H21" s="17">
        <f>9.54*0.25+21.1*0.1</f>
        <v>4.4950000000000001</v>
      </c>
      <c r="I21" s="17">
        <f>20.31*0.25+13.6*0.1</f>
        <v>6.4375</v>
      </c>
      <c r="J21" s="18">
        <f>51.98*0.25+0</f>
        <v>12.994999999999999</v>
      </c>
    </row>
    <row r="22" spans="1:10" s="51" customFormat="1" x14ac:dyDescent="0.25">
      <c r="A22" s="89"/>
      <c r="B22" s="8" t="s">
        <v>13</v>
      </c>
      <c r="C22" s="46" t="s">
        <v>47</v>
      </c>
      <c r="D22" s="46" t="s">
        <v>46</v>
      </c>
      <c r="E22" s="19">
        <v>65</v>
      </c>
      <c r="F22" s="7">
        <v>27.91</v>
      </c>
      <c r="G22" s="35">
        <f>132.2/75*65</f>
        <v>114.57333333333332</v>
      </c>
      <c r="H22" s="35">
        <f>9.5/75*65</f>
        <v>8.2333333333333343</v>
      </c>
      <c r="I22" s="35">
        <f>5.6/75*65</f>
        <v>4.8533333333333326</v>
      </c>
      <c r="J22" s="40">
        <f>10.9/75*65</f>
        <v>9.4466666666666672</v>
      </c>
    </row>
    <row r="23" spans="1:10" x14ac:dyDescent="0.25">
      <c r="A23" s="89"/>
      <c r="B23" s="8" t="s">
        <v>17</v>
      </c>
      <c r="C23" s="46" t="s">
        <v>59</v>
      </c>
      <c r="D23" s="48" t="s">
        <v>60</v>
      </c>
      <c r="E23" s="19">
        <v>150</v>
      </c>
      <c r="F23" s="7">
        <v>16.62</v>
      </c>
      <c r="G23" s="33">
        <f>915*0.15</f>
        <v>137.25</v>
      </c>
      <c r="H23" s="33">
        <f>20.43*0.15</f>
        <v>3.0644999999999998</v>
      </c>
      <c r="I23" s="33">
        <f>32.01*0.15</f>
        <v>4.8014999999999999</v>
      </c>
      <c r="J23" s="34">
        <f>136.26*0.15</f>
        <v>20.438999999999997</v>
      </c>
    </row>
    <row r="24" spans="1:10" ht="15.75" x14ac:dyDescent="0.25">
      <c r="A24" s="89"/>
      <c r="B24" s="8" t="s">
        <v>48</v>
      </c>
      <c r="C24" s="46" t="s">
        <v>62</v>
      </c>
      <c r="D24" s="47" t="s">
        <v>61</v>
      </c>
      <c r="E24" s="19">
        <v>200</v>
      </c>
      <c r="F24" s="7">
        <v>7.39</v>
      </c>
      <c r="G24" s="7">
        <f>694*0.2</f>
        <v>138.80000000000001</v>
      </c>
      <c r="H24" s="31">
        <f>2*0.2</f>
        <v>0.4</v>
      </c>
      <c r="I24" s="31">
        <f>0.5*0.2</f>
        <v>0.1</v>
      </c>
      <c r="J24" s="32">
        <f>168.45*0.2</f>
        <v>33.69</v>
      </c>
    </row>
    <row r="25" spans="1:10" x14ac:dyDescent="0.25">
      <c r="A25" s="89"/>
      <c r="B25" s="41" t="s">
        <v>41</v>
      </c>
      <c r="C25" s="42" t="s">
        <v>40</v>
      </c>
      <c r="D25" s="42" t="s">
        <v>52</v>
      </c>
      <c r="E25" s="56">
        <v>20</v>
      </c>
      <c r="F25" s="57">
        <v>2.58</v>
      </c>
      <c r="G25" s="44">
        <f>480*0.2</f>
        <v>96</v>
      </c>
      <c r="H25" s="44">
        <f>8.5*0.2</f>
        <v>1.7000000000000002</v>
      </c>
      <c r="I25" s="44">
        <f>18*0.2</f>
        <v>3.6</v>
      </c>
      <c r="J25" s="45">
        <f>70*0.2</f>
        <v>14</v>
      </c>
    </row>
    <row r="26" spans="1:10" ht="15.75" thickBot="1" x14ac:dyDescent="0.3">
      <c r="A26" s="89"/>
      <c r="B26" s="10" t="s">
        <v>14</v>
      </c>
      <c r="C26" s="11" t="s">
        <v>32</v>
      </c>
      <c r="D26" s="11" t="s">
        <v>33</v>
      </c>
      <c r="E26" s="20">
        <v>23.5</v>
      </c>
      <c r="F26" s="21">
        <v>0.95</v>
      </c>
      <c r="G26" s="21">
        <f>229.7*0.235</f>
        <v>53.979499999999994</v>
      </c>
      <c r="H26" s="12">
        <f>6.7*0.235</f>
        <v>1.5745</v>
      </c>
      <c r="I26" s="12">
        <f>1.1*0.235</f>
        <v>0.25850000000000001</v>
      </c>
      <c r="J26" s="13">
        <f>48.3*0.235</f>
        <v>11.350499999999998</v>
      </c>
    </row>
    <row r="27" spans="1:10" ht="16.5" thickBot="1" x14ac:dyDescent="0.3">
      <c r="A27" s="85" t="s">
        <v>15</v>
      </c>
      <c r="B27" s="90"/>
      <c r="C27" s="90"/>
      <c r="D27" s="90"/>
      <c r="E27" s="91"/>
      <c r="F27" s="63">
        <f>SUM(F21:F26)</f>
        <v>69.5</v>
      </c>
      <c r="G27" s="63">
        <f>SUM(G21:G26)</f>
        <v>678.70283333333339</v>
      </c>
      <c r="H27" s="63">
        <f>SUM(H21:H26)</f>
        <v>19.467333333333332</v>
      </c>
      <c r="I27" s="63">
        <f>SUM(I21:I26)</f>
        <v>20.050833333333337</v>
      </c>
      <c r="J27" s="63">
        <f>SUM(J21:J26)</f>
        <v>101.92116666666665</v>
      </c>
    </row>
    <row r="29" spans="1:10" ht="15.75" thickBot="1" x14ac:dyDescent="0.3">
      <c r="A29" s="81" t="s">
        <v>25</v>
      </c>
      <c r="B29" s="81"/>
      <c r="C29" s="81"/>
      <c r="D29" s="81"/>
      <c r="E29" s="81"/>
      <c r="F29" s="81"/>
      <c r="G29" s="81"/>
      <c r="H29" s="81"/>
      <c r="I29" s="81"/>
      <c r="J29" s="81"/>
    </row>
    <row r="30" spans="1:10" ht="15.75" x14ac:dyDescent="0.25">
      <c r="A30" s="27"/>
      <c r="B30" s="27"/>
      <c r="C30" s="80" t="s">
        <v>23</v>
      </c>
      <c r="D30" s="80"/>
      <c r="G30" s="82"/>
      <c r="H30" s="82"/>
      <c r="I30" s="82"/>
      <c r="J30" s="82"/>
    </row>
    <row r="31" spans="1:10" x14ac:dyDescent="0.25">
      <c r="A31" s="1"/>
      <c r="B31" s="1"/>
      <c r="C31" s="1"/>
      <c r="D31" s="1"/>
    </row>
    <row r="32" spans="1:10" x14ac:dyDescent="0.25">
      <c r="A32" s="64" t="s">
        <v>24</v>
      </c>
      <c r="B32" s="64"/>
    </row>
    <row r="33" spans="1:2" x14ac:dyDescent="0.25">
      <c r="A33" s="64" t="s">
        <v>26</v>
      </c>
      <c r="B33" s="64"/>
    </row>
    <row r="34" spans="1:2" x14ac:dyDescent="0.25">
      <c r="A34" s="4"/>
    </row>
  </sheetData>
  <mergeCells count="17">
    <mergeCell ref="A8:A10"/>
    <mergeCell ref="A11:E11"/>
    <mergeCell ref="B1:C1"/>
    <mergeCell ref="G1:J1"/>
    <mergeCell ref="A3:A6"/>
    <mergeCell ref="A7:E7"/>
    <mergeCell ref="A32:B32"/>
    <mergeCell ref="A33:B33"/>
    <mergeCell ref="A12:A13"/>
    <mergeCell ref="A14:E14"/>
    <mergeCell ref="A21:A26"/>
    <mergeCell ref="A27:E27"/>
    <mergeCell ref="A29:J29"/>
    <mergeCell ref="C30:D30"/>
    <mergeCell ref="G30:J30"/>
    <mergeCell ref="A20:E20"/>
    <mergeCell ref="A15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15.12 1-4 кл</vt:lpstr>
      <vt:lpstr>15.12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2021-12-14T10:10:08Z</dcterms:modified>
</cp:coreProperties>
</file>