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6.12 1-4 кл" sheetId="1" r:id="rId1"/>
    <sheet name="16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J20" i="2"/>
  <c r="I20" i="2"/>
  <c r="H20" i="2"/>
  <c r="G20" i="2"/>
  <c r="J18" i="2"/>
  <c r="I18" i="2"/>
  <c r="H18" i="2"/>
  <c r="G18" i="2"/>
  <c r="J17" i="2"/>
  <c r="I17" i="2"/>
  <c r="H17" i="2"/>
  <c r="G17" i="2"/>
  <c r="J13" i="2"/>
  <c r="I13" i="2"/>
  <c r="H13" i="2"/>
  <c r="G13" i="2"/>
  <c r="J7" i="2"/>
  <c r="I7" i="2"/>
  <c r="H7" i="2"/>
  <c r="G7" i="2"/>
  <c r="J6" i="2"/>
  <c r="I6" i="2"/>
  <c r="H6" i="2"/>
  <c r="G6" i="2"/>
  <c r="J4" i="2"/>
  <c r="I4" i="2"/>
  <c r="H4" i="2"/>
  <c r="G4" i="2"/>
  <c r="J11" i="2"/>
  <c r="I11" i="2"/>
  <c r="H11" i="2"/>
  <c r="G11" i="2"/>
  <c r="J20" i="1"/>
  <c r="I20" i="1"/>
  <c r="H20" i="1"/>
  <c r="G20" i="1"/>
  <c r="J18" i="1" l="1"/>
  <c r="I18" i="1"/>
  <c r="H18" i="1"/>
  <c r="G18" i="1"/>
  <c r="J17" i="1"/>
  <c r="I17" i="1"/>
  <c r="H17" i="1"/>
  <c r="G17" i="1"/>
  <c r="J13" i="1"/>
  <c r="I13" i="1"/>
  <c r="H13" i="1"/>
  <c r="G13" i="1"/>
  <c r="J11" i="1"/>
  <c r="I11" i="1"/>
  <c r="H11" i="1"/>
  <c r="G11" i="1"/>
  <c r="J10" i="1"/>
  <c r="I10" i="1"/>
  <c r="H10" i="1"/>
  <c r="G10" i="1"/>
  <c r="J23" i="1" l="1"/>
  <c r="I23" i="1"/>
  <c r="H23" i="1"/>
  <c r="G23" i="1"/>
  <c r="J7" i="1" l="1"/>
  <c r="I7" i="1"/>
  <c r="H7" i="1"/>
  <c r="G7" i="1"/>
  <c r="J6" i="1" l="1"/>
  <c r="I6" i="1"/>
  <c r="H6" i="1"/>
  <c r="G6" i="1"/>
  <c r="G4" i="1"/>
  <c r="J4" i="1"/>
  <c r="I4" i="1"/>
  <c r="H4" i="1"/>
  <c r="J15" i="2" l="1"/>
  <c r="F15" i="2"/>
  <c r="I15" i="2"/>
  <c r="H15" i="2"/>
  <c r="G15" i="2"/>
  <c r="F12" i="2" l="1"/>
  <c r="J12" i="2"/>
  <c r="I12" i="2"/>
  <c r="H12" i="2"/>
  <c r="G12" i="2"/>
  <c r="F28" i="2"/>
  <c r="J28" i="2"/>
  <c r="I28" i="2"/>
  <c r="H28" i="2"/>
  <c r="G28" i="2"/>
  <c r="F21" i="2"/>
  <c r="J21" i="2"/>
  <c r="I21" i="2"/>
  <c r="H21" i="2"/>
  <c r="G21" i="2"/>
  <c r="F8" i="2"/>
  <c r="J8" i="2"/>
  <c r="I8" i="2"/>
  <c r="H8" i="2"/>
  <c r="G8" i="2"/>
  <c r="F21" i="1" l="1"/>
  <c r="J16" i="1"/>
  <c r="I16" i="1"/>
  <c r="H16" i="1"/>
  <c r="G16" i="1"/>
  <c r="G8" i="1" l="1"/>
  <c r="F8" i="1"/>
  <c r="I8" i="1"/>
  <c r="H8" i="1"/>
  <c r="G21" i="1" l="1"/>
  <c r="H21" i="1"/>
  <c r="I21" i="1"/>
  <c r="J21" i="1"/>
  <c r="F14" i="1" l="1"/>
  <c r="J8" i="1"/>
  <c r="F24" i="1" l="1"/>
  <c r="I24" i="1"/>
  <c r="H24" i="1"/>
  <c r="G24" i="1"/>
  <c r="J24" i="1" l="1"/>
  <c r="J14" i="1"/>
  <c r="I14" i="1"/>
  <c r="H14" i="1"/>
  <c r="G14" i="1"/>
</calcChain>
</file>

<file path=xl/sharedStrings.xml><?xml version="1.0" encoding="utf-8"?>
<sst xmlns="http://schemas.openxmlformats.org/spreadsheetml/2006/main" count="192" uniqueCount="73">
  <si>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</si>
  <si>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</si>
  <si>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</si>
  <si>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</si>
  <si>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</si>
  <si>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</si>
  <si>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</si>
  <si>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</si>
  <si>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</si>
  <si>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</si>
  <si>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</si>
  <si>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</si>
  <si>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</si>
  <si>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</si>
  <si>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</si>
  <si>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</si>
  <si>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</si>
  <si>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</si>
  <si>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</si>
  <si>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</si>
  <si>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</si>
  <si>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</si>
  <si>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</si>
  <si>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</si>
  <si>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</si>
  <si>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</si>
  <si>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</si>
  <si>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</si>
  <si>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</si>
  <si>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</si>
  <si>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</si>
  <si>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</si>
  <si>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</si>
  <si>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</si>
  <si>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Напиток</t>
  </si>
  <si>
    <t>№304-2015г.</t>
  </si>
  <si>
    <t>Рис отварной</t>
  </si>
  <si>
    <t>№260-2015г.</t>
  </si>
  <si>
    <t>Гуляш из свинины</t>
  </si>
  <si>
    <t>ПР</t>
  </si>
  <si>
    <t>Батон пшеничный</t>
  </si>
  <si>
    <t>№173-2015г.</t>
  </si>
  <si>
    <t>Каша вязкая молочная пшённая с маслом</t>
  </si>
  <si>
    <t>200/10</t>
  </si>
  <si>
    <t>№223-2015г.</t>
  </si>
  <si>
    <t>Запеканка из творога с молоком сгущённым</t>
  </si>
  <si>
    <t>40/40</t>
  </si>
  <si>
    <t>Молочный коктейль "Авишка" 2,5%</t>
  </si>
  <si>
    <t>200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</si>
  <si>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</si>
  <si>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</si>
  <si>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</si>
  <si>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</si>
  <si>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</si>
  <si>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75/13</t>
  </si>
  <si>
    <t>Фрукт</t>
  </si>
  <si>
    <t>№338-2015г.</t>
  </si>
  <si>
    <t>Фрукт свежий (яблоко)</t>
  </si>
  <si>
    <t>Мучное изделие</t>
  </si>
  <si>
    <t>№410,468-2015г.</t>
  </si>
  <si>
    <t>Ватрушка из дрожжевого теста с творожным фаршем</t>
  </si>
  <si>
    <t>№102-2015г.</t>
  </si>
  <si>
    <t>Суп картофельный с горохом с зеленью</t>
  </si>
  <si>
    <t>250/2</t>
  </si>
  <si>
    <t>33/33</t>
  </si>
  <si>
    <t>Напиток (сладкое блюдо)</t>
  </si>
  <si>
    <t>№348-2015г.</t>
  </si>
  <si>
    <t>Компот из кураги</t>
  </si>
  <si>
    <t>ТТК №6</t>
  </si>
  <si>
    <t>Булочка "Рулетик с маком"</t>
  </si>
  <si>
    <t>Бутерброд с маслом</t>
  </si>
  <si>
    <t>№1-2015г.</t>
  </si>
  <si>
    <t>4/23,5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</si>
</sst>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2" fontId="5" fillId="0" borderId="2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36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5" sqref="B15:J20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5" t="s">
        <v>21</v>
      </c>
      <c r="C1" s="66"/>
      <c r="D1" s="1" t="s">
        <v>1</v>
      </c>
      <c r="E1" s="44"/>
      <c r="F1" s="1" t="s">
        <v>2</v>
      </c>
      <c r="G1" s="67">
        <v>44546</v>
      </c>
      <c r="H1" s="68"/>
      <c r="I1" s="68"/>
      <c r="J1" s="69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86" t="s">
        <v>6</v>
      </c>
      <c r="E2" s="86" t="s">
        <v>7</v>
      </c>
      <c r="F2" s="86" t="s">
        <v>8</v>
      </c>
      <c r="G2" s="86" t="s">
        <v>9</v>
      </c>
      <c r="H2" s="86" t="s">
        <v>10</v>
      </c>
      <c r="I2" s="86" t="s">
        <v>11</v>
      </c>
      <c r="J2" s="86" t="s">
        <v>12</v>
      </c>
    </row>
    <row r="3" spans="1:12" s="30" customFormat="1" x14ac:dyDescent="0.25">
      <c r="A3" s="56" t="s">
        <v>26</v>
      </c>
      <c r="B3" s="22" t="s">
        <v>13</v>
      </c>
      <c r="C3" s="14" t="s">
        <v>41</v>
      </c>
      <c r="D3" s="14" t="s">
        <v>42</v>
      </c>
      <c r="E3" s="15" t="s">
        <v>43</v>
      </c>
      <c r="F3" s="15">
        <v>19.86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s="27" customFormat="1" x14ac:dyDescent="0.25">
      <c r="A4" s="56"/>
      <c r="B4" s="8" t="s">
        <v>13</v>
      </c>
      <c r="C4" s="32" t="s">
        <v>44</v>
      </c>
      <c r="D4" s="33" t="s">
        <v>45</v>
      </c>
      <c r="E4" s="18" t="s">
        <v>54</v>
      </c>
      <c r="F4" s="7">
        <v>37.119999999999997</v>
      </c>
      <c r="G4" s="34">
        <f>274*0.75+260*0.13</f>
        <v>239.3</v>
      </c>
      <c r="H4" s="34">
        <f>17.46*0.75+1.5/20*13</f>
        <v>14.07</v>
      </c>
      <c r="I4" s="34">
        <f>15.4*0.75+0.04/20*13</f>
        <v>11.576000000000001</v>
      </c>
      <c r="J4" s="35">
        <f>16.48*0.75+11.36/20*13</f>
        <v>19.744</v>
      </c>
    </row>
    <row r="5" spans="1:12" s="38" customFormat="1" x14ac:dyDescent="0.25">
      <c r="A5" s="56"/>
      <c r="B5" s="8" t="s">
        <v>18</v>
      </c>
      <c r="C5" s="6" t="s">
        <v>19</v>
      </c>
      <c r="D5" s="6" t="s">
        <v>20</v>
      </c>
      <c r="E5" s="18" t="s">
        <v>33</v>
      </c>
      <c r="F5" s="7">
        <v>2.67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42" customFormat="1" x14ac:dyDescent="0.25">
      <c r="A6" s="56"/>
      <c r="B6" s="8" t="s">
        <v>14</v>
      </c>
      <c r="C6" s="6" t="s">
        <v>31</v>
      </c>
      <c r="D6" s="6" t="s">
        <v>32</v>
      </c>
      <c r="E6" s="18">
        <v>15</v>
      </c>
      <c r="F6" s="7">
        <v>0.62</v>
      </c>
      <c r="G6" s="7">
        <f>229.7*0.15</f>
        <v>34.454999999999998</v>
      </c>
      <c r="H6" s="87">
        <f>6.7*0.15</f>
        <v>1.0049999999999999</v>
      </c>
      <c r="I6" s="87">
        <f>1.1*0.15</f>
        <v>0.16500000000000001</v>
      </c>
      <c r="J6" s="88">
        <f>48.3*0.155</f>
        <v>7.4864999999999995</v>
      </c>
      <c r="K6"/>
    </row>
    <row r="7" spans="1:12" s="27" customFormat="1" ht="15.75" thickBot="1" x14ac:dyDescent="0.3">
      <c r="A7" s="56"/>
      <c r="B7" s="10" t="s">
        <v>55</v>
      </c>
      <c r="C7" s="11" t="s">
        <v>56</v>
      </c>
      <c r="D7" s="11" t="s">
        <v>57</v>
      </c>
      <c r="E7" s="19">
        <v>80</v>
      </c>
      <c r="F7" s="20">
        <v>9.23</v>
      </c>
      <c r="G7" s="20">
        <f>47*0.8</f>
        <v>37.6</v>
      </c>
      <c r="H7" s="12">
        <f>0.4*0.8</f>
        <v>0.32000000000000006</v>
      </c>
      <c r="I7" s="12">
        <f>0.4*0.8</f>
        <v>0.32000000000000006</v>
      </c>
      <c r="J7" s="13">
        <f>9.6*0.8</f>
        <v>7.68</v>
      </c>
    </row>
    <row r="8" spans="1:12" ht="16.5" thickBot="1" x14ac:dyDescent="0.3">
      <c r="A8" s="59" t="s">
        <v>15</v>
      </c>
      <c r="B8" s="73"/>
      <c r="C8" s="73"/>
      <c r="D8" s="73"/>
      <c r="E8" s="74"/>
      <c r="F8" s="21">
        <f>SUM(F3:F7)</f>
        <v>69.5</v>
      </c>
      <c r="G8" s="21">
        <f>SUM(G3:G7)</f>
        <v>660.35500000000002</v>
      </c>
      <c r="H8" s="21">
        <f>SUM(H3:H7)</f>
        <v>23.664999999999999</v>
      </c>
      <c r="I8" s="21">
        <f>SUM(I3:I7)</f>
        <v>22.681000000000001</v>
      </c>
      <c r="J8" s="21">
        <f>SUM(J3:J7)</f>
        <v>90.010500000000008</v>
      </c>
    </row>
    <row r="9" spans="1:12" x14ac:dyDescent="0.25">
      <c r="A9" s="57" t="s">
        <v>27</v>
      </c>
      <c r="B9" s="22" t="s">
        <v>16</v>
      </c>
      <c r="C9" s="23" t="s">
        <v>61</v>
      </c>
      <c r="D9" s="23" t="s">
        <v>62</v>
      </c>
      <c r="E9" s="15" t="s">
        <v>63</v>
      </c>
      <c r="F9" s="16">
        <v>8.4600000000000009</v>
      </c>
      <c r="G9" s="16">
        <v>148.25</v>
      </c>
      <c r="H9" s="16">
        <v>5.49</v>
      </c>
      <c r="I9" s="16">
        <v>5.27</v>
      </c>
      <c r="J9" s="17">
        <v>16.54</v>
      </c>
      <c r="K9"/>
    </row>
    <row r="10" spans="1:12" x14ac:dyDescent="0.25">
      <c r="A10" s="58"/>
      <c r="B10" s="8" t="s">
        <v>13</v>
      </c>
      <c r="C10" s="6" t="s">
        <v>37</v>
      </c>
      <c r="D10" s="6" t="s">
        <v>38</v>
      </c>
      <c r="E10" s="18" t="s">
        <v>64</v>
      </c>
      <c r="F10" s="7">
        <v>25.94</v>
      </c>
      <c r="G10" s="28">
        <f>309*0.66</f>
        <v>203.94</v>
      </c>
      <c r="H10" s="28">
        <f>10.64*0.66</f>
        <v>7.0224000000000011</v>
      </c>
      <c r="I10" s="28">
        <f>28.19*0.66</f>
        <v>18.605400000000003</v>
      </c>
      <c r="J10" s="29">
        <f>2.89*0.66</f>
        <v>1.9074000000000002</v>
      </c>
      <c r="K10"/>
    </row>
    <row r="11" spans="1:12" s="27" customFormat="1" x14ac:dyDescent="0.25">
      <c r="A11" s="58"/>
      <c r="B11" s="8" t="s">
        <v>17</v>
      </c>
      <c r="C11" s="6" t="s">
        <v>35</v>
      </c>
      <c r="D11" s="6" t="s">
        <v>36</v>
      </c>
      <c r="E11" s="18">
        <v>100</v>
      </c>
      <c r="F11" s="7">
        <v>7.02</v>
      </c>
      <c r="G11" s="7">
        <f>1398*0.1</f>
        <v>139.80000000000001</v>
      </c>
      <c r="H11" s="7">
        <f>24.34*0.1</f>
        <v>2.4340000000000002</v>
      </c>
      <c r="I11" s="7">
        <f>35.83*0.1</f>
        <v>3.5830000000000002</v>
      </c>
      <c r="J11" s="9">
        <f>244.56*0.1</f>
        <v>24.456000000000003</v>
      </c>
    </row>
    <row r="12" spans="1:12" x14ac:dyDescent="0.25">
      <c r="A12" s="58"/>
      <c r="B12" s="8" t="s">
        <v>18</v>
      </c>
      <c r="C12" s="6" t="s">
        <v>19</v>
      </c>
      <c r="D12" s="6" t="s">
        <v>20</v>
      </c>
      <c r="E12" s="18" t="s">
        <v>33</v>
      </c>
      <c r="F12" s="7">
        <v>2.63</v>
      </c>
      <c r="G12" s="7">
        <v>60</v>
      </c>
      <c r="H12" s="7">
        <v>7.0000000000000007E-2</v>
      </c>
      <c r="I12" s="7">
        <v>0.02</v>
      </c>
      <c r="J12" s="9">
        <v>15</v>
      </c>
      <c r="K12"/>
    </row>
    <row r="13" spans="1:12" ht="15.75" thickBot="1" x14ac:dyDescent="0.3">
      <c r="A13" s="58"/>
      <c r="B13" s="10" t="s">
        <v>14</v>
      </c>
      <c r="C13" s="11" t="s">
        <v>31</v>
      </c>
      <c r="D13" s="11" t="s">
        <v>32</v>
      </c>
      <c r="E13" s="19">
        <v>23.5</v>
      </c>
      <c r="F13" s="20">
        <v>0.95</v>
      </c>
      <c r="G13" s="20">
        <f>229.7*0.235</f>
        <v>53.979499999999994</v>
      </c>
      <c r="H13" s="12">
        <f>6.7*0.235</f>
        <v>1.5745</v>
      </c>
      <c r="I13" s="12">
        <f>1.1*0.235</f>
        <v>0.25850000000000001</v>
      </c>
      <c r="J13" s="13">
        <f>48.3*0.235</f>
        <v>11.350499999999998</v>
      </c>
    </row>
    <row r="14" spans="1:12" ht="16.5" thickBot="1" x14ac:dyDescent="0.3">
      <c r="A14" s="75" t="s">
        <v>15</v>
      </c>
      <c r="B14" s="76"/>
      <c r="C14" s="76"/>
      <c r="D14" s="76"/>
      <c r="E14" s="77"/>
      <c r="F14" s="31">
        <f>SUM(F9:F13)</f>
        <v>45.000000000000007</v>
      </c>
      <c r="G14" s="31">
        <f t="shared" ref="G14:J14" si="0">SUM(G9:G13)</f>
        <v>605.96950000000004</v>
      </c>
      <c r="H14" s="31">
        <f t="shared" si="0"/>
        <v>16.590900000000001</v>
      </c>
      <c r="I14" s="31">
        <f t="shared" si="0"/>
        <v>27.736900000000006</v>
      </c>
      <c r="J14" s="31">
        <f t="shared" si="0"/>
        <v>69.253900000000002</v>
      </c>
    </row>
    <row r="15" spans="1:12" s="42" customFormat="1" x14ac:dyDescent="0.25">
      <c r="A15" s="62" t="s">
        <v>28</v>
      </c>
      <c r="B15" s="22" t="s">
        <v>16</v>
      </c>
      <c r="C15" s="23" t="s">
        <v>61</v>
      </c>
      <c r="D15" s="23" t="s">
        <v>62</v>
      </c>
      <c r="E15" s="15" t="s">
        <v>63</v>
      </c>
      <c r="F15" s="16">
        <v>8.4600000000000009</v>
      </c>
      <c r="G15" s="16">
        <v>148.25</v>
      </c>
      <c r="H15" s="16">
        <v>5.49</v>
      </c>
      <c r="I15" s="16">
        <v>5.27</v>
      </c>
      <c r="J15" s="17">
        <v>16.54</v>
      </c>
      <c r="K15"/>
    </row>
    <row r="16" spans="1:12" s="27" customFormat="1" x14ac:dyDescent="0.25">
      <c r="A16" s="63"/>
      <c r="B16" s="8" t="s">
        <v>13</v>
      </c>
      <c r="C16" s="6" t="s">
        <v>37</v>
      </c>
      <c r="D16" s="6" t="s">
        <v>38</v>
      </c>
      <c r="E16" s="18" t="s">
        <v>46</v>
      </c>
      <c r="F16" s="7">
        <v>31.44</v>
      </c>
      <c r="G16" s="28">
        <f>309*0.8</f>
        <v>247.20000000000002</v>
      </c>
      <c r="H16" s="28">
        <f>10.64*0.8</f>
        <v>8.5120000000000005</v>
      </c>
      <c r="I16" s="28">
        <f>28.19*0.8</f>
        <v>22.552000000000003</v>
      </c>
      <c r="J16" s="29">
        <f>2.89*0.8</f>
        <v>2.3120000000000003</v>
      </c>
      <c r="K16"/>
    </row>
    <row r="17" spans="1:11" s="41" customFormat="1" x14ac:dyDescent="0.25">
      <c r="A17" s="63"/>
      <c r="B17" s="8" t="s">
        <v>17</v>
      </c>
      <c r="C17" s="6" t="s">
        <v>35</v>
      </c>
      <c r="D17" s="6" t="s">
        <v>36</v>
      </c>
      <c r="E17" s="18">
        <v>100</v>
      </c>
      <c r="F17" s="7">
        <v>7.02</v>
      </c>
      <c r="G17" s="7">
        <f>1398*0.1</f>
        <v>139.80000000000001</v>
      </c>
      <c r="H17" s="7">
        <f>24.34*0.1</f>
        <v>2.4340000000000002</v>
      </c>
      <c r="I17" s="7">
        <f>35.83*0.1</f>
        <v>3.5830000000000002</v>
      </c>
      <c r="J17" s="9">
        <f>244.56*0.1</f>
        <v>24.456000000000003</v>
      </c>
    </row>
    <row r="18" spans="1:11" s="30" customFormat="1" x14ac:dyDescent="0.25">
      <c r="A18" s="63"/>
      <c r="B18" s="8" t="s">
        <v>65</v>
      </c>
      <c r="C18" s="6" t="s">
        <v>66</v>
      </c>
      <c r="D18" s="6" t="s">
        <v>67</v>
      </c>
      <c r="E18" s="18">
        <v>200</v>
      </c>
      <c r="F18" s="7">
        <v>14.53</v>
      </c>
      <c r="G18" s="7">
        <f>574*0.2</f>
        <v>114.80000000000001</v>
      </c>
      <c r="H18" s="28">
        <f>3.9*0.2</f>
        <v>0.78</v>
      </c>
      <c r="I18" s="28">
        <f>0.23*0.2</f>
        <v>4.6000000000000006E-2</v>
      </c>
      <c r="J18" s="29">
        <f>138.15*0.2</f>
        <v>27.630000000000003</v>
      </c>
      <c r="K18"/>
    </row>
    <row r="19" spans="1:11" s="41" customFormat="1" x14ac:dyDescent="0.25">
      <c r="A19" s="63"/>
      <c r="B19" s="45" t="s">
        <v>58</v>
      </c>
      <c r="C19" s="46" t="s">
        <v>68</v>
      </c>
      <c r="D19" s="46" t="s">
        <v>69</v>
      </c>
      <c r="E19" s="47">
        <v>50</v>
      </c>
      <c r="F19" s="48">
        <v>6.97</v>
      </c>
      <c r="G19" s="48">
        <v>198.6</v>
      </c>
      <c r="H19" s="49">
        <v>4.0999999999999996</v>
      </c>
      <c r="I19" s="49">
        <v>7.7</v>
      </c>
      <c r="J19" s="50">
        <v>28.2</v>
      </c>
      <c r="K19"/>
    </row>
    <row r="20" spans="1:11" s="41" customFormat="1" ht="15.75" thickBot="1" x14ac:dyDescent="0.3">
      <c r="A20" s="64"/>
      <c r="B20" s="10" t="s">
        <v>14</v>
      </c>
      <c r="C20" s="11" t="s">
        <v>31</v>
      </c>
      <c r="D20" s="11" t="s">
        <v>32</v>
      </c>
      <c r="E20" s="19">
        <v>24.5</v>
      </c>
      <c r="F20" s="20">
        <v>1.08</v>
      </c>
      <c r="G20" s="20">
        <f>229.7*0.245</f>
        <v>56.276499999999999</v>
      </c>
      <c r="H20" s="12">
        <f>6.7*0.245</f>
        <v>1.6415</v>
      </c>
      <c r="I20" s="12">
        <f>1.1*0.245</f>
        <v>0.26950000000000002</v>
      </c>
      <c r="J20" s="13">
        <f>48.3*0.245</f>
        <v>11.833499999999999</v>
      </c>
    </row>
    <row r="21" spans="1:11" ht="16.5" thickBot="1" x14ac:dyDescent="0.3">
      <c r="A21" s="59" t="s">
        <v>15</v>
      </c>
      <c r="B21" s="73"/>
      <c r="C21" s="73"/>
      <c r="D21" s="73"/>
      <c r="E21" s="74"/>
      <c r="F21" s="21">
        <f>SUM(F15:F20)</f>
        <v>69.5</v>
      </c>
      <c r="G21" s="21">
        <f t="shared" ref="G21:J21" si="1">SUM(G15:G20)</f>
        <v>904.92650000000003</v>
      </c>
      <c r="H21" s="21">
        <f t="shared" si="1"/>
        <v>22.957500000000003</v>
      </c>
      <c r="I21" s="21">
        <f t="shared" si="1"/>
        <v>39.420500000000004</v>
      </c>
      <c r="J21" s="21">
        <f t="shared" si="1"/>
        <v>110.97150000000002</v>
      </c>
      <c r="K21"/>
    </row>
    <row r="22" spans="1:11" s="30" customFormat="1" x14ac:dyDescent="0.25">
      <c r="A22" s="57" t="s">
        <v>29</v>
      </c>
      <c r="B22" s="22" t="s">
        <v>34</v>
      </c>
      <c r="C22" s="23" t="s">
        <v>39</v>
      </c>
      <c r="D22" s="23" t="s">
        <v>47</v>
      </c>
      <c r="E22" s="36" t="s">
        <v>48</v>
      </c>
      <c r="F22" s="37">
        <v>34.299999999999997</v>
      </c>
      <c r="G22" s="25">
        <v>160</v>
      </c>
      <c r="H22" s="25">
        <v>5</v>
      </c>
      <c r="I22" s="25">
        <v>6.2</v>
      </c>
      <c r="J22" s="26">
        <v>22</v>
      </c>
    </row>
    <row r="23" spans="1:11" s="41" customFormat="1" ht="30.75" thickBot="1" x14ac:dyDescent="0.3">
      <c r="A23" s="58"/>
      <c r="B23" s="8" t="s">
        <v>58</v>
      </c>
      <c r="C23" s="11" t="s">
        <v>59</v>
      </c>
      <c r="D23" s="11" t="s">
        <v>60</v>
      </c>
      <c r="E23" s="19">
        <v>51.5</v>
      </c>
      <c r="F23" s="20">
        <v>10.7</v>
      </c>
      <c r="G23" s="89">
        <f>202/75*51.5</f>
        <v>138.70666666666668</v>
      </c>
      <c r="H23" s="89">
        <f>9.22/75*51.5</f>
        <v>6.3310666666666666</v>
      </c>
      <c r="I23" s="89">
        <f>5.48/75*51.5</f>
        <v>3.7629333333333332</v>
      </c>
      <c r="J23" s="90">
        <f>29.18/75*51.5</f>
        <v>20.036933333333334</v>
      </c>
      <c r="K23"/>
    </row>
    <row r="24" spans="1:11" ht="16.5" thickBot="1" x14ac:dyDescent="0.3">
      <c r="A24" s="59" t="s">
        <v>15</v>
      </c>
      <c r="B24" s="60"/>
      <c r="C24" s="60"/>
      <c r="D24" s="60"/>
      <c r="E24" s="61"/>
      <c r="F24" s="3">
        <f>SUM(F22:F23)</f>
        <v>45</v>
      </c>
      <c r="G24" s="3">
        <f>SUM(G22:G23)</f>
        <v>298.70666666666671</v>
      </c>
      <c r="H24" s="3">
        <f>SUM(H22:H23)</f>
        <v>11.331066666666667</v>
      </c>
      <c r="I24" s="3">
        <f>SUM(I22:I23)</f>
        <v>9.9629333333333339</v>
      </c>
      <c r="J24" s="3">
        <f>SUM(J22:J23)</f>
        <v>42.036933333333337</v>
      </c>
      <c r="K24"/>
    </row>
    <row r="26" spans="1:11" ht="15.75" thickBot="1" x14ac:dyDescent="0.3">
      <c r="A26" s="71" t="s">
        <v>24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1" ht="15.75" x14ac:dyDescent="0.25">
      <c r="A27" s="24"/>
      <c r="B27" s="24"/>
      <c r="C27" s="70" t="s">
        <v>22</v>
      </c>
      <c r="D27" s="70"/>
      <c r="G27" s="72"/>
      <c r="H27" s="72"/>
      <c r="I27" s="72"/>
      <c r="J27" s="72"/>
    </row>
    <row r="28" spans="1:11" x14ac:dyDescent="0.25">
      <c r="A28" s="1"/>
      <c r="B28" s="1"/>
      <c r="C28" s="1"/>
      <c r="D28" s="1"/>
    </row>
    <row r="29" spans="1:11" x14ac:dyDescent="0.25">
      <c r="A29" s="55" t="s">
        <v>23</v>
      </c>
      <c r="B29" s="55"/>
    </row>
    <row r="30" spans="1:11" x14ac:dyDescent="0.25">
      <c r="A30" s="55" t="s">
        <v>25</v>
      </c>
      <c r="B30" s="55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8:E8"/>
    <mergeCell ref="A9:A13"/>
    <mergeCell ref="A14:E14"/>
    <mergeCell ref="A21:E21"/>
    <mergeCell ref="A29:B29"/>
    <mergeCell ref="A30:B30"/>
    <mergeCell ref="A3:A7"/>
    <mergeCell ref="A22:A23"/>
    <mergeCell ref="A24:E24"/>
    <mergeCell ref="A15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0" workbookViewId="0">
      <selection activeCell="B23" sqref="A23:XFD23"/>
    </sheetView>
  </sheetViews>
  <sheetFormatPr defaultRowHeight="15" x14ac:dyDescent="0.25"/>
  <cols>
    <col min="1" max="1" width="24" style="41" customWidth="1"/>
    <col min="2" max="2" width="24.7109375" style="41" customWidth="1"/>
    <col min="3" max="3" width="12.28515625" style="41" customWidth="1"/>
    <col min="4" max="4" width="46.28515625" style="41" customWidth="1"/>
    <col min="5" max="5" width="10.140625" style="41" bestFit="1" customWidth="1"/>
    <col min="6" max="6" width="9.140625" style="41"/>
    <col min="7" max="7" width="18.140625" style="41" customWidth="1"/>
    <col min="8" max="8" width="11.42578125" style="41" bestFit="1" customWidth="1"/>
    <col min="9" max="9" width="9.140625" style="41"/>
    <col min="10" max="10" width="10.85546875" style="41" customWidth="1"/>
    <col min="11" max="16384" width="9.140625" style="41"/>
  </cols>
  <sheetData>
    <row r="1" spans="1:12" ht="15.75" thickBot="1" x14ac:dyDescent="0.3">
      <c r="A1" s="1" t="s">
        <v>0</v>
      </c>
      <c r="B1" s="65" t="s">
        <v>21</v>
      </c>
      <c r="C1" s="66"/>
      <c r="D1" s="1" t="s">
        <v>1</v>
      </c>
      <c r="E1" s="44"/>
      <c r="F1" s="1" t="s">
        <v>2</v>
      </c>
      <c r="G1" s="67">
        <v>44546</v>
      </c>
      <c r="H1" s="68"/>
      <c r="I1" s="68"/>
      <c r="J1" s="69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12</v>
      </c>
    </row>
    <row r="3" spans="1:12" ht="15" customHeight="1" x14ac:dyDescent="0.25">
      <c r="A3" s="62" t="s">
        <v>49</v>
      </c>
      <c r="B3" s="22" t="s">
        <v>13</v>
      </c>
      <c r="C3" s="14" t="s">
        <v>41</v>
      </c>
      <c r="D3" s="14" t="s">
        <v>42</v>
      </c>
      <c r="E3" s="15" t="s">
        <v>43</v>
      </c>
      <c r="F3" s="15">
        <v>19.86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x14ac:dyDescent="0.25">
      <c r="A4" s="63"/>
      <c r="B4" s="8" t="s">
        <v>13</v>
      </c>
      <c r="C4" s="32" t="s">
        <v>44</v>
      </c>
      <c r="D4" s="33" t="s">
        <v>45</v>
      </c>
      <c r="E4" s="18" t="s">
        <v>54</v>
      </c>
      <c r="F4" s="7">
        <v>37.119999999999997</v>
      </c>
      <c r="G4" s="34">
        <f>274*0.75+260*0.13</f>
        <v>239.3</v>
      </c>
      <c r="H4" s="34">
        <f>17.46*0.75+1.5/20*13</f>
        <v>14.07</v>
      </c>
      <c r="I4" s="34">
        <f>15.4*0.75+0.04/20*13</f>
        <v>11.576000000000001</v>
      </c>
      <c r="J4" s="35">
        <f>16.48*0.75+11.36/20*13</f>
        <v>19.744</v>
      </c>
    </row>
    <row r="5" spans="1:12" x14ac:dyDescent="0.25">
      <c r="A5" s="63"/>
      <c r="B5" s="8" t="s">
        <v>18</v>
      </c>
      <c r="C5" s="6" t="s">
        <v>19</v>
      </c>
      <c r="D5" s="6" t="s">
        <v>20</v>
      </c>
      <c r="E5" s="18" t="s">
        <v>33</v>
      </c>
      <c r="F5" s="7">
        <v>2.67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42" customFormat="1" x14ac:dyDescent="0.25">
      <c r="A6" s="63"/>
      <c r="B6" s="8" t="s">
        <v>14</v>
      </c>
      <c r="C6" s="6" t="s">
        <v>31</v>
      </c>
      <c r="D6" s="6" t="s">
        <v>32</v>
      </c>
      <c r="E6" s="18">
        <v>15</v>
      </c>
      <c r="F6" s="7">
        <v>0.62</v>
      </c>
      <c r="G6" s="7">
        <f>229.7*0.15</f>
        <v>34.454999999999998</v>
      </c>
      <c r="H6" s="87">
        <f>6.7*0.15</f>
        <v>1.0049999999999999</v>
      </c>
      <c r="I6" s="87">
        <f>1.1*0.15</f>
        <v>0.16500000000000001</v>
      </c>
      <c r="J6" s="88">
        <f>48.3*0.155</f>
        <v>7.4864999999999995</v>
      </c>
      <c r="K6"/>
    </row>
    <row r="7" spans="1:12" ht="15.75" thickBot="1" x14ac:dyDescent="0.3">
      <c r="A7" s="64"/>
      <c r="B7" s="10" t="s">
        <v>55</v>
      </c>
      <c r="C7" s="11" t="s">
        <v>56</v>
      </c>
      <c r="D7" s="11" t="s">
        <v>57</v>
      </c>
      <c r="E7" s="19">
        <v>80</v>
      </c>
      <c r="F7" s="20">
        <v>9.23</v>
      </c>
      <c r="G7" s="20">
        <f>47*0.8</f>
        <v>37.6</v>
      </c>
      <c r="H7" s="12">
        <f>0.4*0.8</f>
        <v>0.32000000000000006</v>
      </c>
      <c r="I7" s="12">
        <f>0.4*0.8</f>
        <v>0.32000000000000006</v>
      </c>
      <c r="J7" s="13">
        <f>9.6*0.8</f>
        <v>7.68</v>
      </c>
    </row>
    <row r="8" spans="1:12" ht="16.5" thickBot="1" x14ac:dyDescent="0.3">
      <c r="A8" s="59" t="s">
        <v>15</v>
      </c>
      <c r="B8" s="73"/>
      <c r="C8" s="73"/>
      <c r="D8" s="73"/>
      <c r="E8" s="74"/>
      <c r="F8" s="21">
        <f>SUM(F3:F7)</f>
        <v>69.5</v>
      </c>
      <c r="G8" s="21">
        <f>SUM(G3:G7)</f>
        <v>660.35500000000002</v>
      </c>
      <c r="H8" s="21">
        <f>SUM(H3:H7)</f>
        <v>23.664999999999999</v>
      </c>
      <c r="I8" s="21">
        <f>SUM(I3:I7)</f>
        <v>22.681000000000001</v>
      </c>
      <c r="J8" s="21">
        <f>SUM(J3:J7)</f>
        <v>90.010500000000008</v>
      </c>
    </row>
    <row r="9" spans="1:12" ht="15" customHeight="1" x14ac:dyDescent="0.25">
      <c r="A9" s="78" t="s">
        <v>50</v>
      </c>
      <c r="B9" s="22" t="s">
        <v>13</v>
      </c>
      <c r="C9" s="14" t="s">
        <v>41</v>
      </c>
      <c r="D9" s="14" t="s">
        <v>42</v>
      </c>
      <c r="E9" s="15" t="s">
        <v>43</v>
      </c>
      <c r="F9" s="15">
        <v>19.86</v>
      </c>
      <c r="G9" s="16">
        <v>289</v>
      </c>
      <c r="H9" s="16">
        <v>8.1999999999999993</v>
      </c>
      <c r="I9" s="16">
        <v>10.6</v>
      </c>
      <c r="J9" s="17">
        <v>40.1</v>
      </c>
    </row>
    <row r="10" spans="1:12" ht="15" customHeight="1" x14ac:dyDescent="0.25">
      <c r="A10" s="79"/>
      <c r="B10" s="8" t="s">
        <v>18</v>
      </c>
      <c r="C10" s="6" t="s">
        <v>19</v>
      </c>
      <c r="D10" s="6" t="s">
        <v>20</v>
      </c>
      <c r="E10" s="18" t="s">
        <v>33</v>
      </c>
      <c r="F10" s="7">
        <v>2.67</v>
      </c>
      <c r="G10" s="7">
        <v>60</v>
      </c>
      <c r="H10" s="7">
        <v>7.0000000000000007E-2</v>
      </c>
      <c r="I10" s="7">
        <v>0.02</v>
      </c>
      <c r="J10" s="9">
        <v>15</v>
      </c>
    </row>
    <row r="11" spans="1:12" ht="15.75" thickBot="1" x14ac:dyDescent="0.3">
      <c r="A11" s="80"/>
      <c r="B11" s="10" t="s">
        <v>14</v>
      </c>
      <c r="C11" s="11" t="s">
        <v>39</v>
      </c>
      <c r="D11" s="11" t="s">
        <v>40</v>
      </c>
      <c r="E11" s="19">
        <v>37.5</v>
      </c>
      <c r="F11" s="20">
        <v>4.47</v>
      </c>
      <c r="G11" s="20">
        <f>280*0.375</f>
        <v>105</v>
      </c>
      <c r="H11" s="12">
        <f>8*0.375</f>
        <v>3</v>
      </c>
      <c r="I11" s="12">
        <f>3*0.375</f>
        <v>1.125</v>
      </c>
      <c r="J11" s="13">
        <f>54*0.375</f>
        <v>20.25</v>
      </c>
      <c r="K11"/>
    </row>
    <row r="12" spans="1:12" ht="16.5" thickBot="1" x14ac:dyDescent="0.3">
      <c r="A12" s="59" t="s">
        <v>15</v>
      </c>
      <c r="B12" s="73"/>
      <c r="C12" s="73"/>
      <c r="D12" s="73"/>
      <c r="E12" s="74"/>
      <c r="F12" s="21">
        <f>SUM(F9:F11)</f>
        <v>27</v>
      </c>
      <c r="G12" s="21">
        <f>SUM(G9:G11)</f>
        <v>454</v>
      </c>
      <c r="H12" s="21">
        <f>SUM(H9:H11)</f>
        <v>11.27</v>
      </c>
      <c r="I12" s="21">
        <f>SUM(I9:I11)</f>
        <v>11.744999999999999</v>
      </c>
      <c r="J12" s="21">
        <f>SUM(J9:J11)</f>
        <v>75.349999999999994</v>
      </c>
      <c r="K12"/>
    </row>
    <row r="13" spans="1:12" ht="15" customHeight="1" x14ac:dyDescent="0.25">
      <c r="A13" s="81" t="s">
        <v>51</v>
      </c>
      <c r="B13" s="22" t="s">
        <v>30</v>
      </c>
      <c r="C13" s="23" t="s">
        <v>71</v>
      </c>
      <c r="D13" s="23" t="s">
        <v>70</v>
      </c>
      <c r="E13" s="36" t="s">
        <v>72</v>
      </c>
      <c r="F13" s="37">
        <v>4.33</v>
      </c>
      <c r="G13" s="16">
        <f>66*0.4+280*0.235</f>
        <v>92.2</v>
      </c>
      <c r="H13" s="37">
        <f>0.08*0.4+8*0.235</f>
        <v>1.9119999999999999</v>
      </c>
      <c r="I13" s="37">
        <f>7.25*0.4+3*0.235</f>
        <v>3.6050000000000004</v>
      </c>
      <c r="J13" s="51">
        <f>0.13*0.04+54*0.235</f>
        <v>12.6952</v>
      </c>
    </row>
    <row r="14" spans="1:12" ht="15" customHeight="1" thickBot="1" x14ac:dyDescent="0.3">
      <c r="A14" s="82"/>
      <c r="B14" s="10" t="s">
        <v>18</v>
      </c>
      <c r="C14" s="11" t="s">
        <v>19</v>
      </c>
      <c r="D14" s="11" t="s">
        <v>20</v>
      </c>
      <c r="E14" s="19" t="s">
        <v>33</v>
      </c>
      <c r="F14" s="20">
        <v>2.67</v>
      </c>
      <c r="G14" s="20">
        <v>60</v>
      </c>
      <c r="H14" s="20">
        <v>7.0000000000000007E-2</v>
      </c>
      <c r="I14" s="20">
        <v>0.02</v>
      </c>
      <c r="J14" s="52">
        <v>15</v>
      </c>
    </row>
    <row r="15" spans="1:12" ht="16.5" thickBot="1" x14ac:dyDescent="0.3">
      <c r="A15" s="59" t="s">
        <v>15</v>
      </c>
      <c r="B15" s="60"/>
      <c r="C15" s="60"/>
      <c r="D15" s="60"/>
      <c r="E15" s="61"/>
      <c r="F15" s="3">
        <f>SUM(F13:F14)</f>
        <v>7</v>
      </c>
      <c r="G15" s="3">
        <f>SUM(G13:G14)</f>
        <v>152.19999999999999</v>
      </c>
      <c r="H15" s="3">
        <f>SUM(H13:H14)</f>
        <v>1.982</v>
      </c>
      <c r="I15" s="3">
        <f>SUM(I13:I14)</f>
        <v>3.6250000000000004</v>
      </c>
      <c r="J15" s="3">
        <f>SUM(J13:J14)</f>
        <v>27.6952</v>
      </c>
      <c r="K15"/>
    </row>
    <row r="16" spans="1:12" x14ac:dyDescent="0.25">
      <c r="A16" s="78" t="s">
        <v>52</v>
      </c>
      <c r="B16" s="22" t="s">
        <v>16</v>
      </c>
      <c r="C16" s="23" t="s">
        <v>61</v>
      </c>
      <c r="D16" s="23" t="s">
        <v>62</v>
      </c>
      <c r="E16" s="15" t="s">
        <v>63</v>
      </c>
      <c r="F16" s="16">
        <v>8.4600000000000009</v>
      </c>
      <c r="G16" s="16">
        <v>148.25</v>
      </c>
      <c r="H16" s="16">
        <v>5.49</v>
      </c>
      <c r="I16" s="16">
        <v>5.27</v>
      </c>
      <c r="J16" s="17">
        <v>16.54</v>
      </c>
      <c r="K16"/>
    </row>
    <row r="17" spans="1:11" x14ac:dyDescent="0.25">
      <c r="A17" s="79"/>
      <c r="B17" s="8" t="s">
        <v>13</v>
      </c>
      <c r="C17" s="6" t="s">
        <v>37</v>
      </c>
      <c r="D17" s="6" t="s">
        <v>38</v>
      </c>
      <c r="E17" s="18" t="s">
        <v>64</v>
      </c>
      <c r="F17" s="7">
        <v>25.94</v>
      </c>
      <c r="G17" s="28">
        <f>309*0.66</f>
        <v>203.94</v>
      </c>
      <c r="H17" s="28">
        <f>10.64*0.66</f>
        <v>7.0224000000000011</v>
      </c>
      <c r="I17" s="28">
        <f>28.19*0.66</f>
        <v>18.605400000000003</v>
      </c>
      <c r="J17" s="29">
        <f>2.89*0.66</f>
        <v>1.9074000000000002</v>
      </c>
      <c r="K17"/>
    </row>
    <row r="18" spans="1:11" x14ac:dyDescent="0.25">
      <c r="A18" s="79"/>
      <c r="B18" s="8" t="s">
        <v>17</v>
      </c>
      <c r="C18" s="6" t="s">
        <v>35</v>
      </c>
      <c r="D18" s="6" t="s">
        <v>36</v>
      </c>
      <c r="E18" s="18">
        <v>100</v>
      </c>
      <c r="F18" s="7">
        <v>7.02</v>
      </c>
      <c r="G18" s="7">
        <f>1398*0.1</f>
        <v>139.80000000000001</v>
      </c>
      <c r="H18" s="7">
        <f>24.34*0.1</f>
        <v>2.4340000000000002</v>
      </c>
      <c r="I18" s="7">
        <f>35.83*0.1</f>
        <v>3.5830000000000002</v>
      </c>
      <c r="J18" s="9">
        <f>244.56*0.1</f>
        <v>24.456000000000003</v>
      </c>
    </row>
    <row r="19" spans="1:11" x14ac:dyDescent="0.25">
      <c r="A19" s="79"/>
      <c r="B19" s="8" t="s">
        <v>18</v>
      </c>
      <c r="C19" s="6" t="s">
        <v>19</v>
      </c>
      <c r="D19" s="6" t="s">
        <v>20</v>
      </c>
      <c r="E19" s="18" t="s">
        <v>33</v>
      </c>
      <c r="F19" s="7">
        <v>2.63</v>
      </c>
      <c r="G19" s="7">
        <v>60</v>
      </c>
      <c r="H19" s="7">
        <v>7.0000000000000007E-2</v>
      </c>
      <c r="I19" s="7">
        <v>0.02</v>
      </c>
      <c r="J19" s="9">
        <v>15</v>
      </c>
      <c r="K19"/>
    </row>
    <row r="20" spans="1:11" ht="15.75" thickBot="1" x14ac:dyDescent="0.3">
      <c r="A20" s="85"/>
      <c r="B20" s="10" t="s">
        <v>14</v>
      </c>
      <c r="C20" s="11" t="s">
        <v>31</v>
      </c>
      <c r="D20" s="11" t="s">
        <v>32</v>
      </c>
      <c r="E20" s="19">
        <v>23.5</v>
      </c>
      <c r="F20" s="20">
        <v>0.95</v>
      </c>
      <c r="G20" s="20">
        <f>229.7*0.235</f>
        <v>53.979499999999994</v>
      </c>
      <c r="H20" s="12">
        <f>6.7*0.235</f>
        <v>1.5745</v>
      </c>
      <c r="I20" s="12">
        <f>1.1*0.235</f>
        <v>0.25850000000000001</v>
      </c>
      <c r="J20" s="13">
        <f>48.3*0.235</f>
        <v>11.350499999999998</v>
      </c>
    </row>
    <row r="21" spans="1:11" ht="16.5" thickBot="1" x14ac:dyDescent="0.3">
      <c r="A21" s="75" t="s">
        <v>15</v>
      </c>
      <c r="B21" s="76"/>
      <c r="C21" s="76"/>
      <c r="D21" s="76"/>
      <c r="E21" s="77"/>
      <c r="F21" s="31">
        <f>SUM(F16:F20)</f>
        <v>45.000000000000007</v>
      </c>
      <c r="G21" s="31">
        <f t="shared" ref="G21:J21" si="0">SUM(G16:G20)</f>
        <v>605.96950000000004</v>
      </c>
      <c r="H21" s="31">
        <f t="shared" si="0"/>
        <v>16.590900000000001</v>
      </c>
      <c r="I21" s="31">
        <f t="shared" si="0"/>
        <v>27.736900000000006</v>
      </c>
      <c r="J21" s="31">
        <f t="shared" si="0"/>
        <v>69.253900000000002</v>
      </c>
    </row>
    <row r="22" spans="1:11" s="42" customFormat="1" x14ac:dyDescent="0.25">
      <c r="A22" s="62" t="s">
        <v>53</v>
      </c>
      <c r="B22" s="22" t="s">
        <v>16</v>
      </c>
      <c r="C22" s="23" t="s">
        <v>61</v>
      </c>
      <c r="D22" s="23" t="s">
        <v>62</v>
      </c>
      <c r="E22" s="15" t="s">
        <v>63</v>
      </c>
      <c r="F22" s="16">
        <v>8.4600000000000009</v>
      </c>
      <c r="G22" s="16">
        <v>148.25</v>
      </c>
      <c r="H22" s="16">
        <v>5.49</v>
      </c>
      <c r="I22" s="16">
        <v>5.27</v>
      </c>
      <c r="J22" s="17">
        <v>16.54</v>
      </c>
      <c r="K22"/>
    </row>
    <row r="23" spans="1:11" x14ac:dyDescent="0.25">
      <c r="A23" s="63"/>
      <c r="B23" s="8" t="s">
        <v>13</v>
      </c>
      <c r="C23" s="6" t="s">
        <v>37</v>
      </c>
      <c r="D23" s="6" t="s">
        <v>38</v>
      </c>
      <c r="E23" s="18" t="s">
        <v>46</v>
      </c>
      <c r="F23" s="7">
        <v>31.44</v>
      </c>
      <c r="G23" s="28">
        <f>309*0.8</f>
        <v>247.20000000000002</v>
      </c>
      <c r="H23" s="28">
        <f>10.64*0.8</f>
        <v>8.5120000000000005</v>
      </c>
      <c r="I23" s="28">
        <f>28.19*0.8</f>
        <v>22.552000000000003</v>
      </c>
      <c r="J23" s="29">
        <f>2.89*0.8</f>
        <v>2.3120000000000003</v>
      </c>
      <c r="K23"/>
    </row>
    <row r="24" spans="1:11" x14ac:dyDescent="0.25">
      <c r="A24" s="63"/>
      <c r="B24" s="8" t="s">
        <v>17</v>
      </c>
      <c r="C24" s="6" t="s">
        <v>35</v>
      </c>
      <c r="D24" s="6" t="s">
        <v>36</v>
      </c>
      <c r="E24" s="18">
        <v>100</v>
      </c>
      <c r="F24" s="7">
        <v>7.02</v>
      </c>
      <c r="G24" s="7">
        <f>1398*0.1</f>
        <v>139.80000000000001</v>
      </c>
      <c r="H24" s="7">
        <f>24.34*0.1</f>
        <v>2.4340000000000002</v>
      </c>
      <c r="I24" s="7">
        <f>35.83*0.1</f>
        <v>3.5830000000000002</v>
      </c>
      <c r="J24" s="9">
        <f>244.56*0.1</f>
        <v>24.456000000000003</v>
      </c>
    </row>
    <row r="25" spans="1:11" x14ac:dyDescent="0.25">
      <c r="A25" s="63"/>
      <c r="B25" s="8" t="s">
        <v>65</v>
      </c>
      <c r="C25" s="6" t="s">
        <v>66</v>
      </c>
      <c r="D25" s="6" t="s">
        <v>67</v>
      </c>
      <c r="E25" s="18">
        <v>200</v>
      </c>
      <c r="F25" s="7">
        <v>14.53</v>
      </c>
      <c r="G25" s="7">
        <f>574*0.2</f>
        <v>114.80000000000001</v>
      </c>
      <c r="H25" s="28">
        <f>3.9*0.2</f>
        <v>0.78</v>
      </c>
      <c r="I25" s="28">
        <f>0.23*0.2</f>
        <v>4.6000000000000006E-2</v>
      </c>
      <c r="J25" s="29">
        <f>138.15*0.2</f>
        <v>27.630000000000003</v>
      </c>
      <c r="K25"/>
    </row>
    <row r="26" spans="1:11" x14ac:dyDescent="0.25">
      <c r="A26" s="63"/>
      <c r="B26" s="45" t="s">
        <v>58</v>
      </c>
      <c r="C26" s="46" t="s">
        <v>68</v>
      </c>
      <c r="D26" s="46" t="s">
        <v>69</v>
      </c>
      <c r="E26" s="47">
        <v>50</v>
      </c>
      <c r="F26" s="48">
        <v>6.97</v>
      </c>
      <c r="G26" s="48">
        <v>198.6</v>
      </c>
      <c r="H26" s="49">
        <v>4.0999999999999996</v>
      </c>
      <c r="I26" s="49">
        <v>7.7</v>
      </c>
      <c r="J26" s="50">
        <v>28.2</v>
      </c>
      <c r="K26"/>
    </row>
    <row r="27" spans="1:11" ht="15.75" thickBot="1" x14ac:dyDescent="0.3">
      <c r="A27" s="63"/>
      <c r="B27" s="10" t="s">
        <v>14</v>
      </c>
      <c r="C27" s="11" t="s">
        <v>31</v>
      </c>
      <c r="D27" s="11" t="s">
        <v>32</v>
      </c>
      <c r="E27" s="19">
        <v>24.5</v>
      </c>
      <c r="F27" s="20">
        <v>1.08</v>
      </c>
      <c r="G27" s="20">
        <f>229.7*0.245</f>
        <v>56.276499999999999</v>
      </c>
      <c r="H27" s="12">
        <f>6.7*0.245</f>
        <v>1.6415</v>
      </c>
      <c r="I27" s="12">
        <f>1.1*0.245</f>
        <v>0.26950000000000002</v>
      </c>
      <c r="J27" s="13">
        <f>48.3*0.245</f>
        <v>11.833499999999999</v>
      </c>
    </row>
    <row r="28" spans="1:11" ht="16.5" thickBot="1" x14ac:dyDescent="0.3">
      <c r="A28" s="75" t="s">
        <v>15</v>
      </c>
      <c r="B28" s="83"/>
      <c r="C28" s="83"/>
      <c r="D28" s="83"/>
      <c r="E28" s="84"/>
      <c r="F28" s="53">
        <f>SUM(F22:F27)</f>
        <v>69.5</v>
      </c>
      <c r="G28" s="53">
        <f t="shared" ref="G28:J28" si="1">SUM(G22:G27)</f>
        <v>904.92650000000003</v>
      </c>
      <c r="H28" s="53">
        <f t="shared" si="1"/>
        <v>22.957500000000003</v>
      </c>
      <c r="I28" s="53">
        <f t="shared" si="1"/>
        <v>39.420500000000004</v>
      </c>
      <c r="J28" s="54">
        <f t="shared" si="1"/>
        <v>110.97150000000002</v>
      </c>
      <c r="K28"/>
    </row>
    <row r="30" spans="1:11" ht="15.75" thickBot="1" x14ac:dyDescent="0.3">
      <c r="A30" s="71" t="s">
        <v>24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1" ht="15.75" x14ac:dyDescent="0.25">
      <c r="A31" s="24"/>
      <c r="B31" s="24"/>
      <c r="C31" s="70" t="s">
        <v>22</v>
      </c>
      <c r="D31" s="70"/>
      <c r="G31" s="72"/>
      <c r="H31" s="72"/>
      <c r="I31" s="72"/>
      <c r="J31" s="72"/>
    </row>
    <row r="32" spans="1:11" x14ac:dyDescent="0.25">
      <c r="A32" s="1"/>
      <c r="B32" s="1"/>
      <c r="C32" s="1"/>
      <c r="D32" s="1"/>
    </row>
    <row r="33" spans="1:2" x14ac:dyDescent="0.25">
      <c r="A33" s="55" t="s">
        <v>23</v>
      </c>
      <c r="B33" s="55"/>
    </row>
    <row r="34" spans="1:2" x14ac:dyDescent="0.25">
      <c r="A34" s="55" t="s">
        <v>25</v>
      </c>
      <c r="B34" s="55"/>
    </row>
    <row r="35" spans="1:2" x14ac:dyDescent="0.25">
      <c r="A35" s="39"/>
    </row>
  </sheetData>
  <mergeCells count="17">
    <mergeCell ref="B1:C1"/>
    <mergeCell ref="G1:J1"/>
    <mergeCell ref="A3:A7"/>
    <mergeCell ref="A8:E8"/>
    <mergeCell ref="A16:A20"/>
    <mergeCell ref="A33:B33"/>
    <mergeCell ref="A34:B34"/>
    <mergeCell ref="A9:A11"/>
    <mergeCell ref="A12:E12"/>
    <mergeCell ref="A13:A14"/>
    <mergeCell ref="A15:E15"/>
    <mergeCell ref="A22:A27"/>
    <mergeCell ref="A28:E28"/>
    <mergeCell ref="A30:J30"/>
    <mergeCell ref="C31:D31"/>
    <mergeCell ref="G31:J3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16.12 1-4 кл</vt:lpstr>
      <vt:lpstr>16.12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2021-12-15T10:27:03Z</dcterms:modified>
</cp:coreProperties>
</file>