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1.12 1-4 кл" sheetId="1" r:id="rId1"/>
    <sheet name="21.12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I29" i="2"/>
  <c r="H29" i="2"/>
  <c r="G29" i="2"/>
  <c r="J28" i="2"/>
  <c r="I28" i="2"/>
  <c r="H28" i="2"/>
  <c r="G28" i="2"/>
  <c r="J26" i="2"/>
  <c r="I26" i="2"/>
  <c r="H26" i="2"/>
  <c r="G26" i="2"/>
  <c r="J25" i="2"/>
  <c r="I25" i="2"/>
  <c r="H25" i="2"/>
  <c r="G25" i="2"/>
  <c r="J24" i="2"/>
  <c r="I24" i="2"/>
  <c r="H24" i="2"/>
  <c r="G24" i="2"/>
  <c r="J22" i="2"/>
  <c r="I22" i="2"/>
  <c r="H22" i="2"/>
  <c r="G22" i="2"/>
  <c r="J20" i="2"/>
  <c r="I20" i="2"/>
  <c r="H20" i="2"/>
  <c r="G20" i="2"/>
  <c r="J19" i="2"/>
  <c r="I19" i="2"/>
  <c r="H19" i="2"/>
  <c r="G19" i="2"/>
  <c r="J18" i="2"/>
  <c r="I18" i="2"/>
  <c r="H18" i="2"/>
  <c r="G18" i="2"/>
  <c r="J13" i="2" l="1"/>
  <c r="I13" i="2"/>
  <c r="H13" i="2"/>
  <c r="G13" i="2"/>
  <c r="J12" i="2"/>
  <c r="I12" i="2"/>
  <c r="H12" i="2"/>
  <c r="G12" i="2"/>
  <c r="J10" i="2"/>
  <c r="I10" i="2"/>
  <c r="H10" i="2"/>
  <c r="G10" i="2"/>
  <c r="J8" i="2"/>
  <c r="I8" i="2"/>
  <c r="H8" i="2"/>
  <c r="G8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J24" i="1"/>
  <c r="I24" i="1"/>
  <c r="H24" i="1"/>
  <c r="G24" i="1"/>
  <c r="J25" i="1"/>
  <c r="I25" i="1"/>
  <c r="H25" i="1"/>
  <c r="G25" i="1"/>
  <c r="J21" i="1" l="1"/>
  <c r="I21" i="1"/>
  <c r="H21" i="1"/>
  <c r="G21" i="1"/>
  <c r="J20" i="1"/>
  <c r="I20" i="1"/>
  <c r="H20" i="1"/>
  <c r="G20" i="1"/>
  <c r="J14" i="1"/>
  <c r="I14" i="1"/>
  <c r="H14" i="1"/>
  <c r="G14" i="1"/>
  <c r="J11" i="1"/>
  <c r="I11" i="1"/>
  <c r="H11" i="1"/>
  <c r="G11" i="1"/>
  <c r="G15" i="1"/>
  <c r="H15" i="1"/>
  <c r="I15" i="1"/>
  <c r="J15" i="1"/>
  <c r="F15" i="1"/>
  <c r="J16" i="1"/>
  <c r="I16" i="1"/>
  <c r="H16" i="1"/>
  <c r="G16" i="1"/>
  <c r="J10" i="1"/>
  <c r="I10" i="1"/>
  <c r="H10" i="1"/>
  <c r="G10" i="1"/>
  <c r="J8" i="1"/>
  <c r="I8" i="1"/>
  <c r="H8" i="1"/>
  <c r="G8" i="1"/>
  <c r="F9" i="1"/>
  <c r="G4" i="1" l="1"/>
  <c r="J4" i="1"/>
  <c r="I4" i="1"/>
  <c r="H4" i="1"/>
  <c r="J3" i="1"/>
  <c r="I3" i="1"/>
  <c r="H3" i="1"/>
  <c r="G3" i="1"/>
  <c r="F17" i="2" l="1"/>
  <c r="J17" i="2"/>
  <c r="I17" i="2"/>
  <c r="H17" i="2"/>
  <c r="G17" i="2"/>
  <c r="F14" i="2"/>
  <c r="J11" i="2"/>
  <c r="I11" i="2"/>
  <c r="H11" i="2"/>
  <c r="G11" i="2"/>
  <c r="J14" i="2"/>
  <c r="I14" i="2"/>
  <c r="H14" i="2"/>
  <c r="G14" i="2"/>
  <c r="F30" i="2"/>
  <c r="J30" i="2"/>
  <c r="I30" i="2"/>
  <c r="H30" i="2"/>
  <c r="G30" i="2"/>
  <c r="F23" i="2"/>
  <c r="J23" i="2"/>
  <c r="H23" i="2"/>
  <c r="G23" i="2"/>
  <c r="F9" i="2"/>
  <c r="J9" i="2"/>
  <c r="I9" i="2"/>
  <c r="H9" i="2"/>
  <c r="G9" i="2"/>
  <c r="I23" i="2" l="1"/>
  <c r="J5" i="1" l="1"/>
  <c r="I5" i="1"/>
  <c r="H5" i="1"/>
  <c r="G5" i="1"/>
  <c r="F22" i="1" l="1"/>
  <c r="J6" i="1"/>
  <c r="I6" i="1"/>
  <c r="H6" i="1"/>
  <c r="G6" i="1"/>
  <c r="J9" i="1"/>
  <c r="I9" i="1"/>
  <c r="H9" i="1"/>
  <c r="G9" i="1"/>
  <c r="J18" i="1" l="1"/>
  <c r="I18" i="1"/>
  <c r="H18" i="1"/>
  <c r="G18" i="1"/>
  <c r="J17" i="1"/>
  <c r="J22" i="1" s="1"/>
  <c r="I17" i="1"/>
  <c r="I22" i="1" s="1"/>
  <c r="H17" i="1"/>
  <c r="H22" i="1" s="1"/>
  <c r="G17" i="1"/>
  <c r="G22" i="1" s="1"/>
  <c r="J12" i="1"/>
  <c r="I12" i="1"/>
  <c r="H12" i="1"/>
  <c r="G12" i="1"/>
  <c r="J26" i="1" l="1"/>
  <c r="F26" i="1"/>
  <c r="I26" i="1"/>
  <c r="H26" i="1"/>
  <c r="G26" i="1"/>
</calcChain>
</file>

<file path=xl/sharedStrings.xml><?xml version="1.0" encoding="utf-8"?>
<sst xmlns="http://schemas.openxmlformats.org/spreadsheetml/2006/main" count="194" uniqueCount="68">
  <si>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</si>
  <si>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</si>
  <si>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</si>
  <si>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</si>
  <si>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</si>
  <si>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</si>
  <si>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</si>
  <si>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</si>
  <si>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</si>
  <si>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</si>
  <si>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</si>
  <si>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</si>
  <si>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</si>
  <si>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</si>
  <si>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</si>
  <si>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</si>
  <si>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</si>
  <si>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</si>
  <si>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</si>
  <si>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</si>
  <si>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</si>
  <si>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</si>
  <si>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</si>
  <si>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</si>
  <si>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</si>
  <si>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</si>
  <si>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</si>
  <si>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</si>
  <si>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</si>
  <si>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</si>
  <si>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</si>
  <si>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</si>
  <si>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</si>
  <si>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</si>
  <si>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</si>
  <si>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ПР</t>
  </si>
  <si>
    <t>Фрукт</t>
  </si>
  <si>
    <t>№338-2015г.</t>
  </si>
  <si>
    <t>№268-2015г.</t>
  </si>
  <si>
    <t>Котлета из свинины</t>
  </si>
  <si>
    <t>ТТК №16</t>
  </si>
  <si>
    <t>Филе минтая запечённое</t>
  </si>
  <si>
    <t>№312-2015г.</t>
  </si>
  <si>
    <t>Пюре картофельное</t>
  </si>
  <si>
    <t>№302-2015г.</t>
  </si>
  <si>
    <t>Каша рассыпчатая гречневая</t>
  </si>
  <si>
    <t>Яблоко свежее (порциями)</t>
  </si>
  <si>
    <t>Напиток (сладкое блюдо)</t>
  </si>
  <si>
    <t>№349-2015г.</t>
  </si>
  <si>
    <t>Компот из смеси сухофруктов</t>
  </si>
  <si>
    <t>№71-2015г.</t>
  </si>
  <si>
    <t>Овощи натуральные свежие (огурцы)</t>
  </si>
  <si>
    <t>Кондитерское изделие</t>
  </si>
  <si>
    <t>Завтрак бюджетный 1-я смена и полдник для детей-инвалидов 2-я смена 5-11 кл</t>
  </si>
  <si>
    <t>Завтрак льготный 5-11 кл</t>
  </si>
  <si>
    <t>Завтрак 5-11 кл с доплатой 62,50 руб. и льготники с доплатой 42,50 руб. 1 смена</t>
  </si>
  <si>
    <t>Обед дети-инвалиды 5-11 кл 2 смена</t>
  </si>
  <si>
    <t>Обед 6-7 кл.</t>
  </si>
  <si>
    <t>№425-2015г.</t>
  </si>
  <si>
    <t>Булочка дорожная</t>
  </si>
  <si>
    <t>№111-2015г.</t>
  </si>
  <si>
    <t>Суп с макаронными изделиями с цыплёнком и зеленью</t>
  </si>
  <si>
    <t>250/10/2</t>
  </si>
  <si>
    <t>Фрукт свежий (апельсин)</t>
  </si>
  <si>
    <t>Печенье "Курабье"</t>
  </si>
  <si>
    <t>№2-2015г.</t>
  </si>
  <si>
    <t>Бутерброд с повидлом</t>
  </si>
  <si>
    <t>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</si>
</sst>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2" fontId="1" fillId="0" borderId="2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19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8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/>
    <xf numFmtId="2" fontId="1" fillId="0" borderId="22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14" fontId="4" fillId="0" borderId="7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" fillId="0" borderId="2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workbookViewId="0">
      <selection activeCell="B16" sqref="B16:J21"/>
    </sheetView>
  </sheetViews>
  <sheetFormatPr defaultRowHeight="15" x14ac:dyDescent="0.25"/>
  <cols>
    <col min="1" max="1" width="20.140625" style="3" customWidth="1"/>
    <col min="2" max="2" width="24.5703125" style="3" customWidth="1"/>
    <col min="3" max="3" width="12.28515625" style="3" customWidth="1"/>
    <col min="4" max="4" width="48.710937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62" t="s">
        <v>22</v>
      </c>
      <c r="C1" s="63"/>
      <c r="D1" s="1" t="s">
        <v>1</v>
      </c>
      <c r="E1" s="2"/>
      <c r="F1" s="1" t="s">
        <v>2</v>
      </c>
      <c r="G1" s="42">
        <v>44530</v>
      </c>
      <c r="H1" s="43"/>
      <c r="I1" s="43"/>
      <c r="J1" s="43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s="38" customFormat="1" ht="17.25" customHeight="1" thickTop="1" x14ac:dyDescent="0.25">
      <c r="A3" s="58" t="s">
        <v>27</v>
      </c>
      <c r="B3" s="27" t="s">
        <v>31</v>
      </c>
      <c r="C3" s="28" t="s">
        <v>50</v>
      </c>
      <c r="D3" s="28" t="s">
        <v>51</v>
      </c>
      <c r="E3" s="20">
        <v>10</v>
      </c>
      <c r="F3" s="21">
        <v>2.44</v>
      </c>
      <c r="G3" s="21">
        <f>6/50*10</f>
        <v>1.2</v>
      </c>
      <c r="H3" s="21">
        <f>0.35/50*10</f>
        <v>6.9999999999999993E-2</v>
      </c>
      <c r="I3" s="21">
        <f>0.05/50*10</f>
        <v>0.01</v>
      </c>
      <c r="J3" s="22">
        <f>0.95/50*10</f>
        <v>0.19</v>
      </c>
      <c r="K3"/>
    </row>
    <row r="4" spans="1:12" s="36" customFormat="1" ht="15.75" customHeight="1" x14ac:dyDescent="0.25">
      <c r="A4" s="56"/>
      <c r="B4" s="13" t="s">
        <v>13</v>
      </c>
      <c r="C4" s="10" t="s">
        <v>40</v>
      </c>
      <c r="D4" s="10" t="s">
        <v>41</v>
      </c>
      <c r="E4" s="23">
        <v>50</v>
      </c>
      <c r="F4" s="12">
        <v>39.53</v>
      </c>
      <c r="G4" s="30">
        <f>71</f>
        <v>71</v>
      </c>
      <c r="H4" s="30">
        <f>8.8</f>
        <v>8.8000000000000007</v>
      </c>
      <c r="I4" s="30">
        <f>3.1</f>
        <v>3.1</v>
      </c>
      <c r="J4" s="31">
        <f>1.9</f>
        <v>1.9</v>
      </c>
      <c r="K4"/>
    </row>
    <row r="5" spans="1:12" s="34" customFormat="1" ht="14.25" customHeight="1" x14ac:dyDescent="0.25">
      <c r="A5" s="56"/>
      <c r="B5" s="13" t="s">
        <v>17</v>
      </c>
      <c r="C5" s="10" t="s">
        <v>42</v>
      </c>
      <c r="D5" s="10" t="s">
        <v>43</v>
      </c>
      <c r="E5" s="23">
        <v>150</v>
      </c>
      <c r="F5" s="12">
        <v>16.62</v>
      </c>
      <c r="G5" s="30">
        <f>915*0.15</f>
        <v>137.25</v>
      </c>
      <c r="H5" s="30">
        <f>20.43*0.15</f>
        <v>3.0644999999999998</v>
      </c>
      <c r="I5" s="30">
        <f>32.01*0.15</f>
        <v>4.8014999999999999</v>
      </c>
      <c r="J5" s="31">
        <f>136.26*0.15</f>
        <v>20.438999999999997</v>
      </c>
      <c r="K5"/>
    </row>
    <row r="6" spans="1:12" x14ac:dyDescent="0.25">
      <c r="A6" s="56"/>
      <c r="B6" s="13" t="s">
        <v>47</v>
      </c>
      <c r="C6" s="10" t="s">
        <v>48</v>
      </c>
      <c r="D6" s="10" t="s">
        <v>49</v>
      </c>
      <c r="E6" s="23">
        <v>200</v>
      </c>
      <c r="F6" s="12">
        <v>6.37</v>
      </c>
      <c r="G6" s="12">
        <f>664*0.2</f>
        <v>132.80000000000001</v>
      </c>
      <c r="H6" s="30">
        <f>3.31*0.2</f>
        <v>0.66200000000000003</v>
      </c>
      <c r="I6" s="30">
        <f>0.45*0.2</f>
        <v>9.0000000000000011E-2</v>
      </c>
      <c r="J6" s="31">
        <f>160.07*0.2</f>
        <v>32.014000000000003</v>
      </c>
    </row>
    <row r="7" spans="1:12" x14ac:dyDescent="0.25">
      <c r="A7" s="56"/>
      <c r="B7" s="13" t="s">
        <v>21</v>
      </c>
      <c r="C7" s="67" t="s">
        <v>58</v>
      </c>
      <c r="D7" s="10" t="s">
        <v>59</v>
      </c>
      <c r="E7" s="23">
        <v>50</v>
      </c>
      <c r="F7" s="68">
        <v>3.77</v>
      </c>
      <c r="G7" s="68">
        <v>160.5</v>
      </c>
      <c r="H7" s="68">
        <v>3.39</v>
      </c>
      <c r="I7" s="68">
        <v>6.98</v>
      </c>
      <c r="J7" s="68">
        <v>21.07</v>
      </c>
    </row>
    <row r="8" spans="1:12" ht="15.75" thickBot="1" x14ac:dyDescent="0.3">
      <c r="A8" s="57"/>
      <c r="B8" s="16" t="s">
        <v>14</v>
      </c>
      <c r="C8" s="17" t="s">
        <v>32</v>
      </c>
      <c r="D8" s="17" t="s">
        <v>33</v>
      </c>
      <c r="E8" s="24">
        <v>19</v>
      </c>
      <c r="F8" s="25">
        <v>0.77</v>
      </c>
      <c r="G8" s="25">
        <f>229.7*0.19</f>
        <v>43.643000000000001</v>
      </c>
      <c r="H8" s="18">
        <f>6.7*0.19</f>
        <v>1.2730000000000001</v>
      </c>
      <c r="I8" s="18">
        <f>1.1*0.19</f>
        <v>0.20900000000000002</v>
      </c>
      <c r="J8" s="19">
        <f>48.3*0.19</f>
        <v>9.1769999999999996</v>
      </c>
    </row>
    <row r="9" spans="1:12" ht="16.5" thickBot="1" x14ac:dyDescent="0.3">
      <c r="A9" s="47" t="s">
        <v>15</v>
      </c>
      <c r="B9" s="48"/>
      <c r="C9" s="48"/>
      <c r="D9" s="48"/>
      <c r="E9" s="49"/>
      <c r="F9" s="26">
        <f>SUM(F3:F8)</f>
        <v>69.5</v>
      </c>
      <c r="G9" s="26">
        <f t="shared" ref="G9:J9" si="0">SUM(G3:G8)</f>
        <v>546.39300000000003</v>
      </c>
      <c r="H9" s="26">
        <f t="shared" si="0"/>
        <v>17.259500000000003</v>
      </c>
      <c r="I9" s="26">
        <f t="shared" si="0"/>
        <v>15.1905</v>
      </c>
      <c r="J9" s="26">
        <f t="shared" si="0"/>
        <v>84.789999999999992</v>
      </c>
    </row>
    <row r="10" spans="1:12" ht="30" x14ac:dyDescent="0.25">
      <c r="A10" s="69" t="s">
        <v>28</v>
      </c>
      <c r="B10" s="27" t="s">
        <v>16</v>
      </c>
      <c r="C10" s="28" t="s">
        <v>60</v>
      </c>
      <c r="D10" s="28" t="s">
        <v>61</v>
      </c>
      <c r="E10" s="20" t="s">
        <v>62</v>
      </c>
      <c r="F10" s="21">
        <v>14.05</v>
      </c>
      <c r="G10" s="21">
        <f>468*0.25+211*0.1</f>
        <v>138.1</v>
      </c>
      <c r="H10" s="21">
        <f>9.54*0.25+21.1*0.1</f>
        <v>4.4950000000000001</v>
      </c>
      <c r="I10" s="21">
        <f>20.31*0.25+13.6*0.1</f>
        <v>6.4375</v>
      </c>
      <c r="J10" s="22">
        <f>51.98*0.25+0</f>
        <v>12.994999999999999</v>
      </c>
      <c r="K10"/>
    </row>
    <row r="11" spans="1:12" x14ac:dyDescent="0.25">
      <c r="A11" s="70"/>
      <c r="B11" s="13" t="s">
        <v>13</v>
      </c>
      <c r="C11" s="10" t="s">
        <v>38</v>
      </c>
      <c r="D11" s="10" t="s">
        <v>39</v>
      </c>
      <c r="E11" s="23">
        <v>37</v>
      </c>
      <c r="F11" s="12">
        <v>15.34</v>
      </c>
      <c r="G11" s="30">
        <f>182/50*37</f>
        <v>134.68</v>
      </c>
      <c r="H11" s="30">
        <f>6.74/50*37</f>
        <v>4.9876000000000005</v>
      </c>
      <c r="I11" s="30">
        <f>13.91/50*37</f>
        <v>10.2934</v>
      </c>
      <c r="J11" s="31">
        <f>7.09/50*37</f>
        <v>5.2465999999999999</v>
      </c>
      <c r="K11"/>
    </row>
    <row r="12" spans="1:12" s="34" customFormat="1" x14ac:dyDescent="0.25">
      <c r="A12" s="70"/>
      <c r="B12" s="13" t="s">
        <v>17</v>
      </c>
      <c r="C12" s="10" t="s">
        <v>44</v>
      </c>
      <c r="D12" s="10" t="s">
        <v>45</v>
      </c>
      <c r="E12" s="23">
        <v>100</v>
      </c>
      <c r="F12" s="12">
        <v>11.31</v>
      </c>
      <c r="G12" s="30">
        <f>1625*0.1</f>
        <v>162.5</v>
      </c>
      <c r="H12" s="30">
        <f>57.32*0.1</f>
        <v>5.7320000000000002</v>
      </c>
      <c r="I12" s="30">
        <f>40.62*0.1</f>
        <v>4.0620000000000003</v>
      </c>
      <c r="J12" s="31">
        <f>257.61*0.1</f>
        <v>25.761000000000003</v>
      </c>
      <c r="K12"/>
    </row>
    <row r="13" spans="1:12" s="34" customFormat="1" x14ac:dyDescent="0.25">
      <c r="A13" s="70"/>
      <c r="B13" s="13" t="s">
        <v>18</v>
      </c>
      <c r="C13" s="10" t="s">
        <v>19</v>
      </c>
      <c r="D13" s="10" t="s">
        <v>20</v>
      </c>
      <c r="E13" s="23" t="s">
        <v>34</v>
      </c>
      <c r="F13" s="12">
        <v>2.67</v>
      </c>
      <c r="G13" s="12">
        <v>60</v>
      </c>
      <c r="H13" s="12">
        <v>7.0000000000000007E-2</v>
      </c>
      <c r="I13" s="12">
        <v>0.02</v>
      </c>
      <c r="J13" s="14">
        <v>15</v>
      </c>
    </row>
    <row r="14" spans="1:12" s="41" customFormat="1" ht="15.75" thickBot="1" x14ac:dyDescent="0.3">
      <c r="A14" s="71"/>
      <c r="B14" s="13" t="s">
        <v>14</v>
      </c>
      <c r="C14" s="10" t="s">
        <v>32</v>
      </c>
      <c r="D14" s="10" t="s">
        <v>33</v>
      </c>
      <c r="E14" s="23">
        <v>39.5</v>
      </c>
      <c r="F14" s="12">
        <v>1.63</v>
      </c>
      <c r="G14" s="12">
        <f>229.7*0.395</f>
        <v>90.731499999999997</v>
      </c>
      <c r="H14" s="11">
        <f>6.7*0.395</f>
        <v>2.6465000000000001</v>
      </c>
      <c r="I14" s="11">
        <f>1.1*0.395</f>
        <v>0.43450000000000005</v>
      </c>
      <c r="J14" s="15">
        <f>48.3*0.395</f>
        <v>19.078499999999998</v>
      </c>
    </row>
    <row r="15" spans="1:12" ht="16.5" thickBot="1" x14ac:dyDescent="0.3">
      <c r="A15" s="52" t="s">
        <v>15</v>
      </c>
      <c r="B15" s="53"/>
      <c r="C15" s="53"/>
      <c r="D15" s="53"/>
      <c r="E15" s="54"/>
      <c r="F15" s="33">
        <f>SUM(F10:F14)</f>
        <v>45.000000000000007</v>
      </c>
      <c r="G15" s="33">
        <f t="shared" ref="G15:J15" si="1">SUM(G10:G14)</f>
        <v>586.01149999999996</v>
      </c>
      <c r="H15" s="33">
        <f t="shared" si="1"/>
        <v>17.931100000000001</v>
      </c>
      <c r="I15" s="33">
        <f t="shared" si="1"/>
        <v>21.247399999999999</v>
      </c>
      <c r="J15" s="33">
        <f t="shared" si="1"/>
        <v>78.081099999999992</v>
      </c>
    </row>
    <row r="16" spans="1:12" s="36" customFormat="1" ht="30" x14ac:dyDescent="0.25">
      <c r="A16" s="55" t="s">
        <v>29</v>
      </c>
      <c r="B16" s="27" t="s">
        <v>16</v>
      </c>
      <c r="C16" s="28" t="s">
        <v>60</v>
      </c>
      <c r="D16" s="28" t="s">
        <v>61</v>
      </c>
      <c r="E16" s="20" t="s">
        <v>62</v>
      </c>
      <c r="F16" s="21">
        <v>14.05</v>
      </c>
      <c r="G16" s="21">
        <f>468*0.25+211*0.1</f>
        <v>138.1</v>
      </c>
      <c r="H16" s="21">
        <f>9.54*0.25+21.1*0.1</f>
        <v>4.4950000000000001</v>
      </c>
      <c r="I16" s="21">
        <f>20.31*0.25+13.6*0.1</f>
        <v>6.4375</v>
      </c>
      <c r="J16" s="22">
        <f>51.98*0.25+0</f>
        <v>12.994999999999999</v>
      </c>
      <c r="K16"/>
    </row>
    <row r="17" spans="1:11" s="32" customFormat="1" x14ac:dyDescent="0.25">
      <c r="A17" s="56"/>
      <c r="B17" s="13" t="s">
        <v>13</v>
      </c>
      <c r="C17" s="10" t="s">
        <v>38</v>
      </c>
      <c r="D17" s="10" t="s">
        <v>39</v>
      </c>
      <c r="E17" s="23">
        <v>60</v>
      </c>
      <c r="F17" s="12">
        <v>24.88</v>
      </c>
      <c r="G17" s="30">
        <f>182/50*60</f>
        <v>218.4</v>
      </c>
      <c r="H17" s="30">
        <f>6.74/50*60</f>
        <v>8.088000000000001</v>
      </c>
      <c r="I17" s="30">
        <f>13.91/50*60</f>
        <v>16.692</v>
      </c>
      <c r="J17" s="31">
        <f>7.09/50*60</f>
        <v>8.5080000000000009</v>
      </c>
      <c r="K17"/>
    </row>
    <row r="18" spans="1:11" s="35" customFormat="1" x14ac:dyDescent="0.25">
      <c r="A18" s="56"/>
      <c r="B18" s="13" t="s">
        <v>17</v>
      </c>
      <c r="C18" s="10" t="s">
        <v>44</v>
      </c>
      <c r="D18" s="10" t="s">
        <v>45</v>
      </c>
      <c r="E18" s="23">
        <v>100</v>
      </c>
      <c r="F18" s="12">
        <v>11.31</v>
      </c>
      <c r="G18" s="30">
        <f>1625*0.1</f>
        <v>162.5</v>
      </c>
      <c r="H18" s="30">
        <f>57.32*0.1</f>
        <v>5.7320000000000002</v>
      </c>
      <c r="I18" s="30">
        <f>40.62*0.1</f>
        <v>4.0620000000000003</v>
      </c>
      <c r="J18" s="31">
        <f>257.61*0.1</f>
        <v>25.761000000000003</v>
      </c>
      <c r="K18"/>
    </row>
    <row r="19" spans="1:11" s="35" customFormat="1" x14ac:dyDescent="0.25">
      <c r="A19" s="56"/>
      <c r="B19" s="13" t="s">
        <v>18</v>
      </c>
      <c r="C19" s="10" t="s">
        <v>19</v>
      </c>
      <c r="D19" s="10" t="s">
        <v>20</v>
      </c>
      <c r="E19" s="23" t="s">
        <v>34</v>
      </c>
      <c r="F19" s="12">
        <v>2.67</v>
      </c>
      <c r="G19" s="12">
        <v>60</v>
      </c>
      <c r="H19" s="12">
        <v>7.0000000000000007E-2</v>
      </c>
      <c r="I19" s="12">
        <v>0.02</v>
      </c>
      <c r="J19" s="14">
        <v>15</v>
      </c>
    </row>
    <row r="20" spans="1:11" s="35" customFormat="1" x14ac:dyDescent="0.25">
      <c r="A20" s="56"/>
      <c r="B20" s="13" t="s">
        <v>14</v>
      </c>
      <c r="C20" s="10" t="s">
        <v>32</v>
      </c>
      <c r="D20" s="10" t="s">
        <v>33</v>
      </c>
      <c r="E20" s="23">
        <v>11</v>
      </c>
      <c r="F20" s="12">
        <v>0.44</v>
      </c>
      <c r="G20" s="12">
        <f>229.7*0.11</f>
        <v>25.266999999999999</v>
      </c>
      <c r="H20" s="11">
        <f>6.7*0.11</f>
        <v>0.73699999999999999</v>
      </c>
      <c r="I20" s="11">
        <f>1.1*0.11</f>
        <v>0.12100000000000001</v>
      </c>
      <c r="J20" s="15">
        <f>48.3*0.11</f>
        <v>5.3129999999999997</v>
      </c>
    </row>
    <row r="21" spans="1:11" ht="15.75" thickBot="1" x14ac:dyDescent="0.3">
      <c r="A21" s="57"/>
      <c r="B21" s="16" t="s">
        <v>36</v>
      </c>
      <c r="C21" s="17" t="s">
        <v>37</v>
      </c>
      <c r="D21" s="17" t="s">
        <v>46</v>
      </c>
      <c r="E21" s="24">
        <v>140</v>
      </c>
      <c r="F21" s="25">
        <v>16.149999999999999</v>
      </c>
      <c r="G21" s="25">
        <f>47*1.4</f>
        <v>65.8</v>
      </c>
      <c r="H21" s="18">
        <f>0.4*1.4</f>
        <v>0.55999999999999994</v>
      </c>
      <c r="I21" s="18">
        <f>0.4*1.4</f>
        <v>0.55999999999999994</v>
      </c>
      <c r="J21" s="19">
        <f>9.8*1.4</f>
        <v>13.72</v>
      </c>
      <c r="K21"/>
    </row>
    <row r="22" spans="1:11" ht="16.5" thickBot="1" x14ac:dyDescent="0.3">
      <c r="A22" s="47" t="s">
        <v>15</v>
      </c>
      <c r="B22" s="48"/>
      <c r="C22" s="48"/>
      <c r="D22" s="48"/>
      <c r="E22" s="49"/>
      <c r="F22" s="26">
        <f>SUM(F16:F21)</f>
        <v>69.5</v>
      </c>
      <c r="G22" s="26">
        <f t="shared" ref="G22:J22" si="2">SUM(G16:G21)</f>
        <v>670.06700000000001</v>
      </c>
      <c r="H22" s="26">
        <f t="shared" si="2"/>
        <v>19.681999999999999</v>
      </c>
      <c r="I22" s="26">
        <f t="shared" si="2"/>
        <v>27.892499999999998</v>
      </c>
      <c r="J22" s="26">
        <f t="shared" si="2"/>
        <v>81.296999999999997</v>
      </c>
      <c r="K22"/>
    </row>
    <row r="23" spans="1:11" s="36" customFormat="1" x14ac:dyDescent="0.25">
      <c r="A23" s="50" t="s">
        <v>30</v>
      </c>
      <c r="B23" s="13" t="s">
        <v>18</v>
      </c>
      <c r="C23" s="10" t="s">
        <v>19</v>
      </c>
      <c r="D23" s="10" t="s">
        <v>20</v>
      </c>
      <c r="E23" s="23" t="s">
        <v>34</v>
      </c>
      <c r="F23" s="12">
        <v>2.67</v>
      </c>
      <c r="G23" s="12">
        <v>60</v>
      </c>
      <c r="H23" s="12">
        <v>7.0000000000000007E-2</v>
      </c>
      <c r="I23" s="12">
        <v>0.02</v>
      </c>
      <c r="J23" s="14">
        <v>15</v>
      </c>
    </row>
    <row r="24" spans="1:11" s="36" customFormat="1" x14ac:dyDescent="0.25">
      <c r="A24" s="51"/>
      <c r="B24" s="13" t="s">
        <v>52</v>
      </c>
      <c r="C24" s="10" t="s">
        <v>35</v>
      </c>
      <c r="D24" s="10" t="s">
        <v>64</v>
      </c>
      <c r="E24" s="23">
        <v>30</v>
      </c>
      <c r="F24" s="12">
        <v>6.32</v>
      </c>
      <c r="G24" s="12">
        <f>480*0.3</f>
        <v>144</v>
      </c>
      <c r="H24" s="11">
        <f>9*0.3</f>
        <v>2.6999999999999997</v>
      </c>
      <c r="I24" s="11">
        <f>18*0.3</f>
        <v>5.3999999999999995</v>
      </c>
      <c r="J24" s="15">
        <f>70*0.3</f>
        <v>21</v>
      </c>
    </row>
    <row r="25" spans="1:11" s="38" customFormat="1" ht="15.75" thickBot="1" x14ac:dyDescent="0.3">
      <c r="A25" s="51"/>
      <c r="B25" s="16" t="s">
        <v>36</v>
      </c>
      <c r="C25" s="17" t="s">
        <v>37</v>
      </c>
      <c r="D25" s="17" t="s">
        <v>63</v>
      </c>
      <c r="E25" s="24">
        <v>217</v>
      </c>
      <c r="F25" s="25">
        <v>36.01</v>
      </c>
      <c r="G25" s="25">
        <f>43*2.17</f>
        <v>93.31</v>
      </c>
      <c r="H25" s="18">
        <f>0.9*2.17</f>
        <v>1.9530000000000001</v>
      </c>
      <c r="I25" s="18">
        <f>0.2*2.17</f>
        <v>0.434</v>
      </c>
      <c r="J25" s="19">
        <f>8.1*2.17</f>
        <v>17.576999999999998</v>
      </c>
      <c r="K25"/>
    </row>
    <row r="26" spans="1:11" ht="16.5" thickBot="1" x14ac:dyDescent="0.3">
      <c r="A26" s="47" t="s">
        <v>15</v>
      </c>
      <c r="B26" s="60"/>
      <c r="C26" s="60"/>
      <c r="D26" s="60"/>
      <c r="E26" s="61"/>
      <c r="F26" s="5">
        <f>SUM(F23:F25)</f>
        <v>45</v>
      </c>
      <c r="G26" s="5">
        <f>SUM(G23:G25)</f>
        <v>297.31</v>
      </c>
      <c r="H26" s="5">
        <f>SUM(H23:H25)</f>
        <v>4.7229999999999999</v>
      </c>
      <c r="I26" s="5">
        <f>SUM(I23:I25)</f>
        <v>5.8539999999999992</v>
      </c>
      <c r="J26" s="5">
        <f>SUM(J23:J25)</f>
        <v>53.576999999999998</v>
      </c>
      <c r="K26"/>
    </row>
    <row r="28" spans="1:11" ht="15.75" thickBot="1" x14ac:dyDescent="0.3">
      <c r="A28" s="45" t="s">
        <v>25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1" ht="15.75" x14ac:dyDescent="0.25">
      <c r="A29" s="29"/>
      <c r="B29" s="29"/>
      <c r="C29" s="44" t="s">
        <v>23</v>
      </c>
      <c r="D29" s="44"/>
      <c r="G29" s="46"/>
      <c r="H29" s="46"/>
      <c r="I29" s="46"/>
      <c r="J29" s="46"/>
    </row>
    <row r="30" spans="1:11" x14ac:dyDescent="0.25">
      <c r="A30" s="1"/>
      <c r="B30" s="1"/>
      <c r="C30" s="1"/>
      <c r="D30" s="1"/>
    </row>
    <row r="31" spans="1:11" x14ac:dyDescent="0.25">
      <c r="A31" s="59" t="s">
        <v>24</v>
      </c>
      <c r="B31" s="59"/>
    </row>
    <row r="32" spans="1:11" x14ac:dyDescent="0.25">
      <c r="A32" s="59" t="s">
        <v>26</v>
      </c>
      <c r="B32" s="59"/>
    </row>
    <row r="33" spans="1:1" x14ac:dyDescent="0.25">
      <c r="A33" s="6"/>
    </row>
  </sheetData>
  <mergeCells count="15">
    <mergeCell ref="A31:B31"/>
    <mergeCell ref="A32:B32"/>
    <mergeCell ref="A23:A25"/>
    <mergeCell ref="A26:E26"/>
    <mergeCell ref="B1:C1"/>
    <mergeCell ref="A10:A14"/>
    <mergeCell ref="G1:J1"/>
    <mergeCell ref="C29:D29"/>
    <mergeCell ref="A28:J28"/>
    <mergeCell ref="G29:J29"/>
    <mergeCell ref="A9:E9"/>
    <mergeCell ref="A15:E15"/>
    <mergeCell ref="A22:E22"/>
    <mergeCell ref="A16:A21"/>
    <mergeCell ref="A3:A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0" workbookViewId="0">
      <selection activeCell="A30" sqref="A30:XFD30"/>
    </sheetView>
  </sheetViews>
  <sheetFormatPr defaultRowHeight="15" x14ac:dyDescent="0.25"/>
  <cols>
    <col min="1" max="1" width="20.140625" style="38" customWidth="1"/>
    <col min="2" max="2" width="24.5703125" style="38" customWidth="1"/>
    <col min="3" max="3" width="12.28515625" style="38" customWidth="1"/>
    <col min="4" max="4" width="48.7109375" style="38" customWidth="1"/>
    <col min="5" max="5" width="10.140625" style="38" bestFit="1" customWidth="1"/>
    <col min="6" max="6" width="9.140625" style="38"/>
    <col min="7" max="7" width="18.140625" style="38" customWidth="1"/>
    <col min="8" max="8" width="11.42578125" style="38" bestFit="1" customWidth="1"/>
    <col min="9" max="9" width="9.140625" style="38"/>
    <col min="10" max="10" width="10.85546875" style="38" customWidth="1"/>
    <col min="11" max="16384" width="9.140625" style="38"/>
  </cols>
  <sheetData>
    <row r="1" spans="1:12" ht="15.75" thickBot="1" x14ac:dyDescent="0.3">
      <c r="A1" s="1" t="s">
        <v>0</v>
      </c>
      <c r="B1" s="62" t="s">
        <v>22</v>
      </c>
      <c r="C1" s="63"/>
      <c r="D1" s="1" t="s">
        <v>1</v>
      </c>
      <c r="E1" s="2"/>
      <c r="F1" s="1" t="s">
        <v>2</v>
      </c>
      <c r="G1" s="64">
        <v>44530</v>
      </c>
      <c r="H1" s="65"/>
      <c r="I1" s="65"/>
      <c r="J1" s="66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8" t="s">
        <v>10</v>
      </c>
      <c r="I2" s="8" t="s">
        <v>11</v>
      </c>
      <c r="J2" s="40" t="s">
        <v>12</v>
      </c>
    </row>
    <row r="3" spans="1:12" ht="17.25" customHeight="1" thickTop="1" x14ac:dyDescent="0.25">
      <c r="A3" s="58" t="s">
        <v>55</v>
      </c>
      <c r="B3" s="27" t="s">
        <v>31</v>
      </c>
      <c r="C3" s="28" t="s">
        <v>50</v>
      </c>
      <c r="D3" s="28" t="s">
        <v>51</v>
      </c>
      <c r="E3" s="20">
        <v>10</v>
      </c>
      <c r="F3" s="21">
        <v>2.44</v>
      </c>
      <c r="G3" s="21">
        <f>6/50*10</f>
        <v>1.2</v>
      </c>
      <c r="H3" s="21">
        <f>0.35/50*10</f>
        <v>6.9999999999999993E-2</v>
      </c>
      <c r="I3" s="21">
        <f>0.05/50*10</f>
        <v>0.01</v>
      </c>
      <c r="J3" s="22">
        <f>0.95/50*10</f>
        <v>0.19</v>
      </c>
      <c r="K3"/>
    </row>
    <row r="4" spans="1:12" ht="15.75" customHeight="1" x14ac:dyDescent="0.25">
      <c r="A4" s="56"/>
      <c r="B4" s="13" t="s">
        <v>13</v>
      </c>
      <c r="C4" s="10" t="s">
        <v>40</v>
      </c>
      <c r="D4" s="10" t="s">
        <v>41</v>
      </c>
      <c r="E4" s="23">
        <v>50</v>
      </c>
      <c r="F4" s="12">
        <v>39.53</v>
      </c>
      <c r="G4" s="30">
        <f>71</f>
        <v>71</v>
      </c>
      <c r="H4" s="30">
        <f>8.8</f>
        <v>8.8000000000000007</v>
      </c>
      <c r="I4" s="30">
        <f>3.1</f>
        <v>3.1</v>
      </c>
      <c r="J4" s="31">
        <f>1.9</f>
        <v>1.9</v>
      </c>
      <c r="K4"/>
    </row>
    <row r="5" spans="1:12" ht="14.25" customHeight="1" x14ac:dyDescent="0.25">
      <c r="A5" s="56"/>
      <c r="B5" s="13" t="s">
        <v>17</v>
      </c>
      <c r="C5" s="10" t="s">
        <v>42</v>
      </c>
      <c r="D5" s="10" t="s">
        <v>43</v>
      </c>
      <c r="E5" s="23">
        <v>150</v>
      </c>
      <c r="F5" s="12">
        <v>16.62</v>
      </c>
      <c r="G5" s="30">
        <f>915*0.15</f>
        <v>137.25</v>
      </c>
      <c r="H5" s="30">
        <f>20.43*0.15</f>
        <v>3.0644999999999998</v>
      </c>
      <c r="I5" s="30">
        <f>32.01*0.15</f>
        <v>4.8014999999999999</v>
      </c>
      <c r="J5" s="31">
        <f>136.26*0.15</f>
        <v>20.438999999999997</v>
      </c>
      <c r="K5"/>
    </row>
    <row r="6" spans="1:12" x14ac:dyDescent="0.25">
      <c r="A6" s="56"/>
      <c r="B6" s="13" t="s">
        <v>47</v>
      </c>
      <c r="C6" s="10" t="s">
        <v>48</v>
      </c>
      <c r="D6" s="10" t="s">
        <v>49</v>
      </c>
      <c r="E6" s="23">
        <v>200</v>
      </c>
      <c r="F6" s="12">
        <v>6.37</v>
      </c>
      <c r="G6" s="12">
        <f>664*0.2</f>
        <v>132.80000000000001</v>
      </c>
      <c r="H6" s="30">
        <f>3.31*0.2</f>
        <v>0.66200000000000003</v>
      </c>
      <c r="I6" s="30">
        <f>0.45*0.2</f>
        <v>9.0000000000000011E-2</v>
      </c>
      <c r="J6" s="31">
        <f>160.07*0.2</f>
        <v>32.014000000000003</v>
      </c>
    </row>
    <row r="7" spans="1:12" x14ac:dyDescent="0.25">
      <c r="A7" s="56"/>
      <c r="B7" s="13" t="s">
        <v>21</v>
      </c>
      <c r="C7" s="67" t="s">
        <v>58</v>
      </c>
      <c r="D7" s="10" t="s">
        <v>59</v>
      </c>
      <c r="E7" s="23">
        <v>50</v>
      </c>
      <c r="F7" s="68">
        <v>3.77</v>
      </c>
      <c r="G7" s="68">
        <v>160.5</v>
      </c>
      <c r="H7" s="68">
        <v>3.39</v>
      </c>
      <c r="I7" s="68">
        <v>6.98</v>
      </c>
      <c r="J7" s="68">
        <v>21.07</v>
      </c>
    </row>
    <row r="8" spans="1:12" ht="15.75" thickBot="1" x14ac:dyDescent="0.3">
      <c r="A8" s="57"/>
      <c r="B8" s="16" t="s">
        <v>14</v>
      </c>
      <c r="C8" s="17" t="s">
        <v>32</v>
      </c>
      <c r="D8" s="17" t="s">
        <v>33</v>
      </c>
      <c r="E8" s="24">
        <v>19</v>
      </c>
      <c r="F8" s="25">
        <v>0.77</v>
      </c>
      <c r="G8" s="25">
        <f>229.7*0.19</f>
        <v>43.643000000000001</v>
      </c>
      <c r="H8" s="18">
        <f>6.7*0.19</f>
        <v>1.2730000000000001</v>
      </c>
      <c r="I8" s="18">
        <f>1.1*0.19</f>
        <v>0.20900000000000002</v>
      </c>
      <c r="J8" s="19">
        <f>48.3*0.19</f>
        <v>9.1769999999999996</v>
      </c>
    </row>
    <row r="9" spans="1:12" ht="16.5" thickBot="1" x14ac:dyDescent="0.3">
      <c r="A9" s="47" t="s">
        <v>15</v>
      </c>
      <c r="B9" s="48"/>
      <c r="C9" s="48"/>
      <c r="D9" s="48"/>
      <c r="E9" s="49"/>
      <c r="F9" s="26">
        <f>SUM(F3:F8)</f>
        <v>69.5</v>
      </c>
      <c r="G9" s="26">
        <f t="shared" ref="G9:J9" si="0">SUM(G3:G8)</f>
        <v>546.39300000000003</v>
      </c>
      <c r="H9" s="26">
        <f t="shared" si="0"/>
        <v>17.259500000000003</v>
      </c>
      <c r="I9" s="26">
        <f t="shared" si="0"/>
        <v>15.1905</v>
      </c>
      <c r="J9" s="26">
        <f t="shared" si="0"/>
        <v>84.789999999999992</v>
      </c>
    </row>
    <row r="10" spans="1:12" ht="17.25" customHeight="1" thickTop="1" x14ac:dyDescent="0.25">
      <c r="A10" s="58" t="s">
        <v>54</v>
      </c>
      <c r="B10" s="27" t="s">
        <v>31</v>
      </c>
      <c r="C10" s="28" t="s">
        <v>50</v>
      </c>
      <c r="D10" s="28" t="s">
        <v>51</v>
      </c>
      <c r="E10" s="20">
        <v>12</v>
      </c>
      <c r="F10" s="21">
        <v>2.98</v>
      </c>
      <c r="G10" s="21">
        <f>6/50*12</f>
        <v>1.44</v>
      </c>
      <c r="H10" s="21">
        <f>0.35/50*12</f>
        <v>8.3999999999999991E-2</v>
      </c>
      <c r="I10" s="21">
        <f>0.05/50*12</f>
        <v>1.2E-2</v>
      </c>
      <c r="J10" s="22">
        <f>0.95/50*12</f>
        <v>0.22799999999999998</v>
      </c>
      <c r="K10"/>
    </row>
    <row r="11" spans="1:12" ht="14.25" customHeight="1" x14ac:dyDescent="0.25">
      <c r="A11" s="56"/>
      <c r="B11" s="13" t="s">
        <v>17</v>
      </c>
      <c r="C11" s="10" t="s">
        <v>42</v>
      </c>
      <c r="D11" s="10" t="s">
        <v>43</v>
      </c>
      <c r="E11" s="23">
        <v>150</v>
      </c>
      <c r="F11" s="12">
        <v>16.62</v>
      </c>
      <c r="G11" s="30">
        <f>915*0.15</f>
        <v>137.25</v>
      </c>
      <c r="H11" s="30">
        <f>20.43*0.15</f>
        <v>3.0644999999999998</v>
      </c>
      <c r="I11" s="30">
        <f>32.01*0.15</f>
        <v>4.8014999999999999</v>
      </c>
      <c r="J11" s="31">
        <f>136.26*0.15</f>
        <v>20.438999999999997</v>
      </c>
      <c r="K11"/>
    </row>
    <row r="12" spans="1:12" x14ac:dyDescent="0.25">
      <c r="A12" s="56"/>
      <c r="B12" s="13" t="s">
        <v>47</v>
      </c>
      <c r="C12" s="10" t="s">
        <v>48</v>
      </c>
      <c r="D12" s="10" t="s">
        <v>49</v>
      </c>
      <c r="E12" s="23">
        <v>200</v>
      </c>
      <c r="F12" s="12">
        <v>6.37</v>
      </c>
      <c r="G12" s="12">
        <f>664*0.2</f>
        <v>132.80000000000001</v>
      </c>
      <c r="H12" s="30">
        <f>3.31*0.2</f>
        <v>0.66200000000000003</v>
      </c>
      <c r="I12" s="30">
        <f>0.45*0.2</f>
        <v>9.0000000000000011E-2</v>
      </c>
      <c r="J12" s="31">
        <f>160.07*0.2</f>
        <v>32.014000000000003</v>
      </c>
    </row>
    <row r="13" spans="1:12" ht="15.75" thickBot="1" x14ac:dyDescent="0.3">
      <c r="A13" s="57"/>
      <c r="B13" s="16" t="s">
        <v>14</v>
      </c>
      <c r="C13" s="17" t="s">
        <v>32</v>
      </c>
      <c r="D13" s="17" t="s">
        <v>33</v>
      </c>
      <c r="E13" s="24">
        <v>25</v>
      </c>
      <c r="F13" s="25">
        <v>1.03</v>
      </c>
      <c r="G13" s="25">
        <f>229.7*0.25</f>
        <v>57.424999999999997</v>
      </c>
      <c r="H13" s="18">
        <f>6.7*0.25</f>
        <v>1.675</v>
      </c>
      <c r="I13" s="18">
        <f>1.1*0.25</f>
        <v>0.27500000000000002</v>
      </c>
      <c r="J13" s="19">
        <f>48.3*0.25</f>
        <v>12.074999999999999</v>
      </c>
    </row>
    <row r="14" spans="1:12" ht="16.5" thickBot="1" x14ac:dyDescent="0.3">
      <c r="A14" s="47" t="s">
        <v>15</v>
      </c>
      <c r="B14" s="48"/>
      <c r="C14" s="48"/>
      <c r="D14" s="48"/>
      <c r="E14" s="49"/>
      <c r="F14" s="26">
        <f>SUM(F10:F13)</f>
        <v>27.000000000000004</v>
      </c>
      <c r="G14" s="26">
        <f>SUM(G10:G13)</f>
        <v>328.91500000000002</v>
      </c>
      <c r="H14" s="26">
        <f>SUM(H10:H13)</f>
        <v>5.4855</v>
      </c>
      <c r="I14" s="26">
        <f>SUM(I10:I13)</f>
        <v>5.1784999999999997</v>
      </c>
      <c r="J14" s="26">
        <f>SUM(J10:J13)</f>
        <v>64.756</v>
      </c>
    </row>
    <row r="15" spans="1:12" ht="15.75" thickTop="1" x14ac:dyDescent="0.25">
      <c r="A15" s="58" t="s">
        <v>53</v>
      </c>
      <c r="B15" s="27" t="s">
        <v>31</v>
      </c>
      <c r="C15" s="28" t="s">
        <v>65</v>
      </c>
      <c r="D15" s="28" t="s">
        <v>66</v>
      </c>
      <c r="E15" s="20" t="s">
        <v>67</v>
      </c>
      <c r="F15" s="21">
        <v>4.33</v>
      </c>
      <c r="G15" s="21">
        <v>90.7</v>
      </c>
      <c r="H15" s="21">
        <v>1.58</v>
      </c>
      <c r="I15" s="21">
        <v>0.56999999999999995</v>
      </c>
      <c r="J15" s="22">
        <v>20.010000000000002</v>
      </c>
    </row>
    <row r="16" spans="1:12" ht="15.75" thickBot="1" x14ac:dyDescent="0.3">
      <c r="A16" s="56"/>
      <c r="B16" s="16" t="s">
        <v>18</v>
      </c>
      <c r="C16" s="17" t="s">
        <v>19</v>
      </c>
      <c r="D16" s="17" t="s">
        <v>20</v>
      </c>
      <c r="E16" s="24" t="s">
        <v>34</v>
      </c>
      <c r="F16" s="25">
        <v>2.67</v>
      </c>
      <c r="G16" s="25">
        <v>60</v>
      </c>
      <c r="H16" s="25">
        <v>7.0000000000000007E-2</v>
      </c>
      <c r="I16" s="25">
        <v>0.02</v>
      </c>
      <c r="J16" s="39">
        <v>15</v>
      </c>
    </row>
    <row r="17" spans="1:11" ht="16.5" thickBot="1" x14ac:dyDescent="0.3">
      <c r="A17" s="47" t="s">
        <v>15</v>
      </c>
      <c r="B17" s="48"/>
      <c r="C17" s="48"/>
      <c r="D17" s="48"/>
      <c r="E17" s="49"/>
      <c r="F17" s="26">
        <f>SUM(F15:F16)</f>
        <v>7</v>
      </c>
      <c r="G17" s="26">
        <f>SUM(G15:G16)</f>
        <v>150.69999999999999</v>
      </c>
      <c r="H17" s="26">
        <f>SUM(H15:H16)</f>
        <v>1.6500000000000001</v>
      </c>
      <c r="I17" s="26">
        <f>SUM(I15:I16)</f>
        <v>0.59</v>
      </c>
      <c r="J17" s="26">
        <f>SUM(J15:J16)</f>
        <v>35.010000000000005</v>
      </c>
    </row>
    <row r="18" spans="1:11" ht="30" x14ac:dyDescent="0.25">
      <c r="A18" s="50" t="s">
        <v>56</v>
      </c>
      <c r="B18" s="27" t="s">
        <v>16</v>
      </c>
      <c r="C18" s="28" t="s">
        <v>60</v>
      </c>
      <c r="D18" s="28" t="s">
        <v>61</v>
      </c>
      <c r="E18" s="20" t="s">
        <v>62</v>
      </c>
      <c r="F18" s="21">
        <v>14.05</v>
      </c>
      <c r="G18" s="21">
        <f>468*0.25+211*0.1</f>
        <v>138.1</v>
      </c>
      <c r="H18" s="21">
        <f>9.54*0.25+21.1*0.1</f>
        <v>4.4950000000000001</v>
      </c>
      <c r="I18" s="21">
        <f>20.31*0.25+13.6*0.1</f>
        <v>6.4375</v>
      </c>
      <c r="J18" s="22">
        <f>51.98*0.25+0</f>
        <v>12.994999999999999</v>
      </c>
      <c r="K18"/>
    </row>
    <row r="19" spans="1:11" x14ac:dyDescent="0.25">
      <c r="A19" s="51"/>
      <c r="B19" s="13" t="s">
        <v>13</v>
      </c>
      <c r="C19" s="10" t="s">
        <v>38</v>
      </c>
      <c r="D19" s="10" t="s">
        <v>39</v>
      </c>
      <c r="E19" s="23">
        <v>37</v>
      </c>
      <c r="F19" s="12">
        <v>15.34</v>
      </c>
      <c r="G19" s="30">
        <f>182/50*37</f>
        <v>134.68</v>
      </c>
      <c r="H19" s="30">
        <f>6.74/50*37</f>
        <v>4.9876000000000005</v>
      </c>
      <c r="I19" s="30">
        <f>13.91/50*37</f>
        <v>10.2934</v>
      </c>
      <c r="J19" s="31">
        <f>7.09/50*37</f>
        <v>5.2465999999999999</v>
      </c>
      <c r="K19"/>
    </row>
    <row r="20" spans="1:11" x14ac:dyDescent="0.25">
      <c r="A20" s="51"/>
      <c r="B20" s="13" t="s">
        <v>17</v>
      </c>
      <c r="C20" s="10" t="s">
        <v>44</v>
      </c>
      <c r="D20" s="10" t="s">
        <v>45</v>
      </c>
      <c r="E20" s="23">
        <v>100</v>
      </c>
      <c r="F20" s="12">
        <v>11.31</v>
      </c>
      <c r="G20" s="30">
        <f>1625*0.1</f>
        <v>162.5</v>
      </c>
      <c r="H20" s="30">
        <f>57.32*0.1</f>
        <v>5.7320000000000002</v>
      </c>
      <c r="I20" s="30">
        <f>40.62*0.1</f>
        <v>4.0620000000000003</v>
      </c>
      <c r="J20" s="31">
        <f>257.61*0.1</f>
        <v>25.761000000000003</v>
      </c>
      <c r="K20"/>
    </row>
    <row r="21" spans="1:11" s="41" customFormat="1" x14ac:dyDescent="0.25">
      <c r="A21" s="51"/>
      <c r="B21" s="13" t="s">
        <v>18</v>
      </c>
      <c r="C21" s="10" t="s">
        <v>19</v>
      </c>
      <c r="D21" s="10" t="s">
        <v>20</v>
      </c>
      <c r="E21" s="23" t="s">
        <v>34</v>
      </c>
      <c r="F21" s="12">
        <v>2.67</v>
      </c>
      <c r="G21" s="12">
        <v>60</v>
      </c>
      <c r="H21" s="12">
        <v>7.0000000000000007E-2</v>
      </c>
      <c r="I21" s="12">
        <v>0.02</v>
      </c>
      <c r="J21" s="14">
        <v>15</v>
      </c>
      <c r="K21"/>
    </row>
    <row r="22" spans="1:11" ht="15.75" thickBot="1" x14ac:dyDescent="0.3">
      <c r="A22" s="51"/>
      <c r="B22" s="13" t="s">
        <v>14</v>
      </c>
      <c r="C22" s="10" t="s">
        <v>32</v>
      </c>
      <c r="D22" s="10" t="s">
        <v>33</v>
      </c>
      <c r="E22" s="23">
        <v>39.5</v>
      </c>
      <c r="F22" s="12">
        <v>1.63</v>
      </c>
      <c r="G22" s="12">
        <f>229.7*0.395</f>
        <v>90.731499999999997</v>
      </c>
      <c r="H22" s="11">
        <f>6.7*0.395</f>
        <v>2.6465000000000001</v>
      </c>
      <c r="I22" s="11">
        <f>1.1*0.395</f>
        <v>0.43450000000000005</v>
      </c>
      <c r="J22" s="15">
        <f>48.3*0.395</f>
        <v>19.078499999999998</v>
      </c>
    </row>
    <row r="23" spans="1:11" ht="16.5" thickBot="1" x14ac:dyDescent="0.3">
      <c r="A23" s="52" t="s">
        <v>15</v>
      </c>
      <c r="B23" s="53"/>
      <c r="C23" s="53"/>
      <c r="D23" s="53"/>
      <c r="E23" s="54"/>
      <c r="F23" s="33">
        <f>SUM(F18:F22)</f>
        <v>45.000000000000007</v>
      </c>
      <c r="G23" s="33">
        <f>SUM(G18:G22)</f>
        <v>586.01149999999996</v>
      </c>
      <c r="H23" s="33">
        <f>SUM(H18:H22)</f>
        <v>17.931100000000001</v>
      </c>
      <c r="I23" s="33">
        <f>SUM(I18:I22)</f>
        <v>21.247399999999999</v>
      </c>
      <c r="J23" s="33">
        <f>SUM(J18:J22)</f>
        <v>78.081099999999992</v>
      </c>
    </row>
    <row r="24" spans="1:11" ht="30" x14ac:dyDescent="0.25">
      <c r="A24" s="55" t="s">
        <v>57</v>
      </c>
      <c r="B24" s="27" t="s">
        <v>16</v>
      </c>
      <c r="C24" s="28" t="s">
        <v>60</v>
      </c>
      <c r="D24" s="28" t="s">
        <v>61</v>
      </c>
      <c r="E24" s="20" t="s">
        <v>62</v>
      </c>
      <c r="F24" s="21">
        <v>14.05</v>
      </c>
      <c r="G24" s="21">
        <f>468*0.25+211*0.1</f>
        <v>138.1</v>
      </c>
      <c r="H24" s="21">
        <f>9.54*0.25+21.1*0.1</f>
        <v>4.4950000000000001</v>
      </c>
      <c r="I24" s="21">
        <f>20.31*0.25+13.6*0.1</f>
        <v>6.4375</v>
      </c>
      <c r="J24" s="22">
        <f>51.98*0.25+0</f>
        <v>12.994999999999999</v>
      </c>
      <c r="K24"/>
    </row>
    <row r="25" spans="1:11" x14ac:dyDescent="0.25">
      <c r="A25" s="56"/>
      <c r="B25" s="13" t="s">
        <v>13</v>
      </c>
      <c r="C25" s="10" t="s">
        <v>38</v>
      </c>
      <c r="D25" s="10" t="s">
        <v>39</v>
      </c>
      <c r="E25" s="23">
        <v>60</v>
      </c>
      <c r="F25" s="12">
        <v>24.88</v>
      </c>
      <c r="G25" s="30">
        <f>182/50*60</f>
        <v>218.4</v>
      </c>
      <c r="H25" s="30">
        <f>6.74/50*60</f>
        <v>8.088000000000001</v>
      </c>
      <c r="I25" s="30">
        <f>13.91/50*60</f>
        <v>16.692</v>
      </c>
      <c r="J25" s="31">
        <f>7.09/50*60</f>
        <v>8.5080000000000009</v>
      </c>
      <c r="K25"/>
    </row>
    <row r="26" spans="1:11" x14ac:dyDescent="0.25">
      <c r="A26" s="56"/>
      <c r="B26" s="13" t="s">
        <v>17</v>
      </c>
      <c r="C26" s="10" t="s">
        <v>44</v>
      </c>
      <c r="D26" s="10" t="s">
        <v>45</v>
      </c>
      <c r="E26" s="23">
        <v>100</v>
      </c>
      <c r="F26" s="12">
        <v>11.31</v>
      </c>
      <c r="G26" s="30">
        <f>1625*0.1</f>
        <v>162.5</v>
      </c>
      <c r="H26" s="30">
        <f>57.32*0.1</f>
        <v>5.7320000000000002</v>
      </c>
      <c r="I26" s="30">
        <f>40.62*0.1</f>
        <v>4.0620000000000003</v>
      </c>
      <c r="J26" s="31">
        <f>257.61*0.1</f>
        <v>25.761000000000003</v>
      </c>
      <c r="K26"/>
    </row>
    <row r="27" spans="1:11" x14ac:dyDescent="0.25">
      <c r="A27" s="56"/>
      <c r="B27" s="13" t="s">
        <v>18</v>
      </c>
      <c r="C27" s="10" t="s">
        <v>19</v>
      </c>
      <c r="D27" s="10" t="s">
        <v>20</v>
      </c>
      <c r="E27" s="23" t="s">
        <v>34</v>
      </c>
      <c r="F27" s="12">
        <v>2.67</v>
      </c>
      <c r="G27" s="12">
        <v>60</v>
      </c>
      <c r="H27" s="12">
        <v>7.0000000000000007E-2</v>
      </c>
      <c r="I27" s="12">
        <v>0.02</v>
      </c>
      <c r="J27" s="14">
        <v>15</v>
      </c>
      <c r="K27"/>
    </row>
    <row r="28" spans="1:11" x14ac:dyDescent="0.25">
      <c r="A28" s="56"/>
      <c r="B28" s="13" t="s">
        <v>14</v>
      </c>
      <c r="C28" s="10" t="s">
        <v>32</v>
      </c>
      <c r="D28" s="10" t="s">
        <v>33</v>
      </c>
      <c r="E28" s="23">
        <v>11</v>
      </c>
      <c r="F28" s="12">
        <v>0.44</v>
      </c>
      <c r="G28" s="12">
        <f>229.7*0.11</f>
        <v>25.266999999999999</v>
      </c>
      <c r="H28" s="11">
        <f>6.7*0.11</f>
        <v>0.73699999999999999</v>
      </c>
      <c r="I28" s="11">
        <f>1.1*0.11</f>
        <v>0.12100000000000001</v>
      </c>
      <c r="J28" s="15">
        <f>48.3*0.11</f>
        <v>5.3129999999999997</v>
      </c>
    </row>
    <row r="29" spans="1:11" ht="15.75" thickBot="1" x14ac:dyDescent="0.3">
      <c r="A29" s="56"/>
      <c r="B29" s="16" t="s">
        <v>36</v>
      </c>
      <c r="C29" s="17" t="s">
        <v>37</v>
      </c>
      <c r="D29" s="17" t="s">
        <v>46</v>
      </c>
      <c r="E29" s="24">
        <v>140</v>
      </c>
      <c r="F29" s="25">
        <v>16.149999999999999</v>
      </c>
      <c r="G29" s="25">
        <f>47*1.4</f>
        <v>65.8</v>
      </c>
      <c r="H29" s="18">
        <f>0.4*1.4</f>
        <v>0.55999999999999994</v>
      </c>
      <c r="I29" s="18">
        <f>0.4*1.4</f>
        <v>0.55999999999999994</v>
      </c>
      <c r="J29" s="19">
        <f>9.8*1.4</f>
        <v>13.72</v>
      </c>
    </row>
    <row r="30" spans="1:11" ht="16.5" thickBot="1" x14ac:dyDescent="0.3">
      <c r="A30" s="47" t="s">
        <v>15</v>
      </c>
      <c r="B30" s="48"/>
      <c r="C30" s="48"/>
      <c r="D30" s="48"/>
      <c r="E30" s="49"/>
      <c r="F30" s="26">
        <f>SUM(F24:F29)</f>
        <v>69.5</v>
      </c>
      <c r="G30" s="26">
        <f>SUM(G24:G29)</f>
        <v>670.06700000000001</v>
      </c>
      <c r="H30" s="26">
        <f>SUM(H24:H29)</f>
        <v>19.681999999999999</v>
      </c>
      <c r="I30" s="26">
        <f>SUM(I24:I29)</f>
        <v>27.892499999999998</v>
      </c>
      <c r="J30" s="26">
        <f>SUM(J24:J29)</f>
        <v>81.296999999999997</v>
      </c>
      <c r="K30"/>
    </row>
    <row r="32" spans="1:11" ht="15.75" thickBot="1" x14ac:dyDescent="0.3">
      <c r="A32" s="45" t="s">
        <v>25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75" x14ac:dyDescent="0.25">
      <c r="A33" s="29"/>
      <c r="B33" s="29"/>
      <c r="C33" s="44" t="s">
        <v>23</v>
      </c>
      <c r="D33" s="44"/>
      <c r="G33" s="46"/>
      <c r="H33" s="46"/>
      <c r="I33" s="46"/>
      <c r="J33" s="46"/>
    </row>
    <row r="34" spans="1:10" x14ac:dyDescent="0.25">
      <c r="A34" s="1"/>
      <c r="B34" s="1"/>
      <c r="C34" s="1"/>
      <c r="D34" s="1"/>
    </row>
    <row r="35" spans="1:10" x14ac:dyDescent="0.25">
      <c r="A35" s="59" t="s">
        <v>24</v>
      </c>
      <c r="B35" s="59"/>
    </row>
    <row r="36" spans="1:10" x14ac:dyDescent="0.25">
      <c r="A36" s="59" t="s">
        <v>26</v>
      </c>
      <c r="B36" s="59"/>
    </row>
    <row r="37" spans="1:10" x14ac:dyDescent="0.25">
      <c r="A37" s="37"/>
    </row>
  </sheetData>
  <mergeCells count="17">
    <mergeCell ref="A35:B35"/>
    <mergeCell ref="A36:B36"/>
    <mergeCell ref="A10:A13"/>
    <mergeCell ref="A14:E14"/>
    <mergeCell ref="A15:A16"/>
    <mergeCell ref="A17:E17"/>
    <mergeCell ref="A24:A29"/>
    <mergeCell ref="A30:E30"/>
    <mergeCell ref="A32:J32"/>
    <mergeCell ref="C33:D33"/>
    <mergeCell ref="G33:J33"/>
    <mergeCell ref="A23:E23"/>
    <mergeCell ref="B1:C1"/>
    <mergeCell ref="G1:J1"/>
    <mergeCell ref="A3:A8"/>
    <mergeCell ref="A9:E9"/>
    <mergeCell ref="A18:A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21.12 1-4 кл</vt:lpstr>
      <vt:lpstr>21.12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2021-12-20T10:52:52Z</dcterms:modified>
</cp:coreProperties>
</file>