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2.12 1-4 кл" sheetId="1" r:id="rId1"/>
    <sheet name="22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5" i="2"/>
  <c r="I15" i="2"/>
  <c r="H15" i="2"/>
  <c r="G15" i="2"/>
  <c r="J12" i="2"/>
  <c r="I12" i="2"/>
  <c r="H12" i="2"/>
  <c r="G12" i="2"/>
  <c r="J20" i="1" l="1"/>
  <c r="I20" i="1"/>
  <c r="H20" i="1"/>
  <c r="G20" i="1"/>
  <c r="J13" i="1"/>
  <c r="I13" i="1"/>
  <c r="H13" i="1"/>
  <c r="G13" i="1"/>
  <c r="G11" i="1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7" i="1"/>
  <c r="I7" i="1"/>
  <c r="H7" i="1"/>
  <c r="G7" i="1"/>
  <c r="J6" i="1"/>
  <c r="I6" i="1"/>
  <c r="H6" i="1"/>
  <c r="G6" i="1"/>
  <c r="J3" i="1" l="1"/>
  <c r="I3" i="1"/>
  <c r="H4" i="1"/>
  <c r="H3" i="1"/>
  <c r="G3" i="1"/>
  <c r="I16" i="2" l="1"/>
  <c r="G16" i="2"/>
  <c r="J16" i="2"/>
  <c r="F16" i="2"/>
  <c r="H16" i="2"/>
  <c r="J10" i="2"/>
  <c r="I10" i="2"/>
  <c r="H10" i="2"/>
  <c r="G10" i="2"/>
  <c r="J9" i="2"/>
  <c r="I9" i="2"/>
  <c r="H9" i="2"/>
  <c r="G9" i="2"/>
  <c r="F13" i="2"/>
  <c r="I13" i="2"/>
  <c r="F29" i="2"/>
  <c r="J29" i="2"/>
  <c r="I29" i="2"/>
  <c r="H29" i="2"/>
  <c r="G29" i="2"/>
  <c r="F22" i="2"/>
  <c r="J22" i="2"/>
  <c r="I22" i="2"/>
  <c r="H22" i="2"/>
  <c r="G22" i="2"/>
  <c r="F8" i="2"/>
  <c r="J8" i="2"/>
  <c r="I8" i="2"/>
  <c r="H8" i="2"/>
  <c r="G8" i="2"/>
  <c r="F24" i="1"/>
  <c r="H13" i="2" l="1"/>
  <c r="J13" i="2"/>
  <c r="G13" i="2"/>
  <c r="J24" i="1"/>
  <c r="I24" i="1"/>
  <c r="H24" i="1"/>
  <c r="G24" i="1"/>
  <c r="J15" i="1" l="1"/>
  <c r="I15" i="1"/>
  <c r="H15" i="1"/>
  <c r="G15" i="1"/>
  <c r="G10" i="1"/>
  <c r="H10" i="1"/>
  <c r="I10" i="1"/>
  <c r="J10" i="1"/>
  <c r="J9" i="1"/>
  <c r="I9" i="1"/>
  <c r="H9" i="1"/>
  <c r="G9" i="1"/>
  <c r="F21" i="1" l="1"/>
  <c r="F8" i="1"/>
  <c r="J17" i="1" l="1"/>
  <c r="I17" i="1"/>
  <c r="H17" i="1"/>
  <c r="G17" i="1"/>
  <c r="F14" i="1" l="1"/>
  <c r="J11" i="1"/>
  <c r="I11" i="1"/>
  <c r="I14" i="1" s="1"/>
  <c r="H11" i="1"/>
  <c r="J14" i="1"/>
  <c r="H14" i="1"/>
  <c r="G14" i="1"/>
  <c r="J16" i="1"/>
  <c r="I16" i="1"/>
  <c r="H16" i="1"/>
  <c r="G16" i="1"/>
  <c r="H21" i="1" l="1"/>
  <c r="G21" i="1"/>
  <c r="I21" i="1"/>
  <c r="J21" i="1"/>
  <c r="J4" i="1"/>
  <c r="J8" i="1" s="1"/>
  <c r="I4" i="1"/>
  <c r="I8" i="1" s="1"/>
  <c r="H8" i="1"/>
  <c r="G4" i="1"/>
  <c r="G8" i="1" s="1"/>
</calcChain>
</file>

<file path=xl/sharedStrings.xml><?xml version="1.0" encoding="utf-8"?>
<sst xmlns="http://schemas.openxmlformats.org/spreadsheetml/2006/main" count="184" uniqueCount="66">
  <si>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</si>
  <si>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</si>
  <si>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</si>
  <si>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</si>
  <si>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</si>
  <si>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</si>
  <si>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</si>
  <si>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</si>
  <si>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</si>
  <si>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</si>
  <si>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</si>
  <si>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</si>
  <si>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</si>
  <si>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</si>
  <si>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</si>
  <si>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</si>
  <si>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</si>
  <si>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</si>
  <si>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</si>
  <si>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</si>
  <si>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</si>
  <si>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</si>
  <si>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</si>
  <si>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</si>
  <si>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</si>
  <si>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</si>
  <si>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</si>
  <si>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</si>
  <si>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</si>
  <si>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</si>
  <si>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</si>
  <si>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</si>
  <si>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</si>
  <si>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</si>
  <si>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Напиток</t>
  </si>
  <si>
    <t>ПР</t>
  </si>
  <si>
    <t>Кондитерское изделие</t>
  </si>
  <si>
    <t>№295-2015г.</t>
  </si>
  <si>
    <t>Котлета рубленая из бройлер-цыплят</t>
  </si>
  <si>
    <t>№309-2015г.</t>
  </si>
  <si>
    <t>Макароны отварные</t>
  </si>
  <si>
    <t>№304-2015г.</t>
  </si>
  <si>
    <t>Рис отварной</t>
  </si>
  <si>
    <t>№96-2015г.</t>
  </si>
  <si>
    <t>ТТК №18</t>
  </si>
  <si>
    <t>Филе цыплёнка запечённое</t>
  </si>
  <si>
    <t>Молочный коктейль "Авишка" 2,5%</t>
  </si>
  <si>
    <t>Рассольник ленинградский со сметаной и зеленью</t>
  </si>
  <si>
    <t>250/10/2</t>
  </si>
  <si>
    <t>Печенье сахарное</t>
  </si>
  <si>
    <t>№686-2004г.</t>
  </si>
  <si>
    <t>Чай с лимоном</t>
  </si>
  <si>
    <t>200/15/7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</si>
  <si>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</si>
  <si>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</si>
  <si>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</si>
  <si>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</si>
  <si>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</si>
  <si>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№699-2004г.</t>
  </si>
  <si>
    <t>Напиток апельсиновый</t>
  </si>
  <si>
    <t>ТТК №50</t>
  </si>
  <si>
    <t>Блинчик с молоком сгущённым</t>
  </si>
  <si>
    <t>№425-2015г.</t>
  </si>
  <si>
    <t>Булочка дорожная</t>
  </si>
  <si>
    <t>№410,468-2015г.</t>
  </si>
  <si>
    <t>Ватрушка из дрожжевого теста с творожным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</si>
</sst>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15" sqref="B15:J20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1" t="s">
        <v>22</v>
      </c>
      <c r="C1" s="52"/>
      <c r="D1" s="1" t="s">
        <v>1</v>
      </c>
      <c r="E1" s="29"/>
      <c r="F1" s="1" t="s">
        <v>2</v>
      </c>
      <c r="G1" s="53">
        <v>44552</v>
      </c>
      <c r="H1" s="54"/>
      <c r="I1" s="54"/>
      <c r="J1" s="55"/>
      <c r="K1" s="1"/>
      <c r="L1" s="1"/>
    </row>
    <row r="2" spans="1:12" ht="15.75" thickBot="1" x14ac:dyDescent="0.3">
      <c r="A2" s="36" t="s">
        <v>3</v>
      </c>
      <c r="B2" s="5" t="s">
        <v>4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6" t="s">
        <v>12</v>
      </c>
    </row>
    <row r="3" spans="1:12" s="26" customFormat="1" x14ac:dyDescent="0.25">
      <c r="A3" s="43" t="s">
        <v>27</v>
      </c>
      <c r="B3" s="23" t="s">
        <v>13</v>
      </c>
      <c r="C3" s="24" t="s">
        <v>37</v>
      </c>
      <c r="D3" s="24" t="s">
        <v>38</v>
      </c>
      <c r="E3" s="16">
        <v>65</v>
      </c>
      <c r="F3" s="17">
        <v>30.1</v>
      </c>
      <c r="G3" s="17">
        <f>161*1.3</f>
        <v>209.3</v>
      </c>
      <c r="H3" s="17">
        <f>7.61*1.3</f>
        <v>9.8930000000000007</v>
      </c>
      <c r="I3" s="17">
        <f>11.07*1.3</f>
        <v>14.391</v>
      </c>
      <c r="J3" s="18">
        <f>7.66*1.3</f>
        <v>9.9580000000000002</v>
      </c>
    </row>
    <row r="4" spans="1:12" s="30" customFormat="1" x14ac:dyDescent="0.25">
      <c r="A4" s="43"/>
      <c r="B4" s="9" t="s">
        <v>17</v>
      </c>
      <c r="C4" s="6" t="s">
        <v>41</v>
      </c>
      <c r="D4" s="6" t="s">
        <v>42</v>
      </c>
      <c r="E4" s="19">
        <v>120</v>
      </c>
      <c r="F4" s="8">
        <v>9.08</v>
      </c>
      <c r="G4" s="8">
        <f>1398*0.12</f>
        <v>167.76</v>
      </c>
      <c r="H4" s="8">
        <f>24.34*0.13</f>
        <v>3.1642000000000001</v>
      </c>
      <c r="I4" s="8">
        <f>35.83*0.12</f>
        <v>4.2995999999999999</v>
      </c>
      <c r="J4" s="10">
        <f>244.56*0.12</f>
        <v>29.347200000000001</v>
      </c>
    </row>
    <row r="5" spans="1:12" s="26" customFormat="1" x14ac:dyDescent="0.25">
      <c r="A5" s="43"/>
      <c r="B5" s="9" t="s">
        <v>34</v>
      </c>
      <c r="C5" s="6" t="s">
        <v>58</v>
      </c>
      <c r="D5" s="6" t="s">
        <v>59</v>
      </c>
      <c r="E5" s="19">
        <v>200</v>
      </c>
      <c r="F5" s="8">
        <v>5.72</v>
      </c>
      <c r="G5" s="8">
        <v>96</v>
      </c>
      <c r="H5" s="27">
        <v>0.1</v>
      </c>
      <c r="I5" s="27">
        <v>0</v>
      </c>
      <c r="J5" s="28">
        <v>25.2</v>
      </c>
      <c r="K5"/>
    </row>
    <row r="6" spans="1:12" s="33" customFormat="1" x14ac:dyDescent="0.25">
      <c r="A6" s="43"/>
      <c r="B6" s="9" t="s">
        <v>21</v>
      </c>
      <c r="C6" s="6" t="s">
        <v>60</v>
      </c>
      <c r="D6" s="6" t="s">
        <v>61</v>
      </c>
      <c r="E6" s="19">
        <v>80</v>
      </c>
      <c r="F6" s="8">
        <v>23.98</v>
      </c>
      <c r="G6" s="8">
        <f>132*2</f>
        <v>264</v>
      </c>
      <c r="H6" s="7">
        <f>5.05*2</f>
        <v>10.1</v>
      </c>
      <c r="I6" s="7">
        <f>6.3*2</f>
        <v>12.6</v>
      </c>
      <c r="J6" s="11">
        <f>13.8*2</f>
        <v>27.6</v>
      </c>
    </row>
    <row r="7" spans="1:12" s="26" customFormat="1" ht="15.75" thickBot="1" x14ac:dyDescent="0.3">
      <c r="A7" s="43"/>
      <c r="B7" s="9" t="s">
        <v>14</v>
      </c>
      <c r="C7" s="6" t="s">
        <v>31</v>
      </c>
      <c r="D7" s="6" t="s">
        <v>32</v>
      </c>
      <c r="E7" s="19">
        <v>15</v>
      </c>
      <c r="F7" s="8">
        <v>0.62</v>
      </c>
      <c r="G7" s="8">
        <f>229.7*0.15</f>
        <v>34.454999999999998</v>
      </c>
      <c r="H7" s="7">
        <f>6.7*0.15</f>
        <v>1.0049999999999999</v>
      </c>
      <c r="I7" s="7">
        <f>1.1*0.15</f>
        <v>0.16500000000000001</v>
      </c>
      <c r="J7" s="11">
        <f>48.3*0.15</f>
        <v>7.2449999999999992</v>
      </c>
    </row>
    <row r="8" spans="1:12" ht="16.5" thickBot="1" x14ac:dyDescent="0.3">
      <c r="A8" s="59" t="s">
        <v>15</v>
      </c>
      <c r="B8" s="60"/>
      <c r="C8" s="60"/>
      <c r="D8" s="60"/>
      <c r="E8" s="61"/>
      <c r="F8" s="22">
        <f>SUM(F3:F7)</f>
        <v>69.5</v>
      </c>
      <c r="G8" s="22">
        <f>SUM(G3:G7)</f>
        <v>771.51499999999999</v>
      </c>
      <c r="H8" s="22">
        <f>SUM(H3:H7)</f>
        <v>24.2622</v>
      </c>
      <c r="I8" s="22">
        <f>SUM(I3:I7)</f>
        <v>31.455599999999997</v>
      </c>
      <c r="J8" s="22">
        <f>SUM(J3:J7)</f>
        <v>99.350200000000001</v>
      </c>
    </row>
    <row r="9" spans="1:12" s="30" customFormat="1" ht="15.75" customHeight="1" x14ac:dyDescent="0.25">
      <c r="A9" s="62" t="s">
        <v>28</v>
      </c>
      <c r="B9" s="23" t="s">
        <v>16</v>
      </c>
      <c r="C9" s="24" t="s">
        <v>43</v>
      </c>
      <c r="D9" s="24" t="s">
        <v>47</v>
      </c>
      <c r="E9" s="16" t="s">
        <v>48</v>
      </c>
      <c r="F9" s="17">
        <v>14.73</v>
      </c>
      <c r="G9" s="17">
        <f>429*0.25+162*0.1</f>
        <v>123.45</v>
      </c>
      <c r="H9" s="17">
        <f>8.07*0.25+2.6*0.1</f>
        <v>2.2774999999999999</v>
      </c>
      <c r="I9" s="17">
        <f>20.36*0.25+15*0.1</f>
        <v>6.59</v>
      </c>
      <c r="J9" s="18">
        <f>47.92*0.25+3.6*0.1</f>
        <v>12.34</v>
      </c>
      <c r="K9"/>
    </row>
    <row r="10" spans="1:12" s="30" customFormat="1" x14ac:dyDescent="0.25">
      <c r="A10" s="63"/>
      <c r="B10" s="9" t="s">
        <v>13</v>
      </c>
      <c r="C10" s="6" t="s">
        <v>44</v>
      </c>
      <c r="D10" s="6" t="s">
        <v>45</v>
      </c>
      <c r="E10" s="19">
        <v>24</v>
      </c>
      <c r="F10" s="8">
        <v>19.989999999999998</v>
      </c>
      <c r="G10" s="27">
        <f>129.15*0.48</f>
        <v>61.991999999999997</v>
      </c>
      <c r="H10" s="27">
        <f>17.2*0.48</f>
        <v>8.2560000000000002</v>
      </c>
      <c r="I10" s="27">
        <f>3.8*0.48</f>
        <v>1.8239999999999998</v>
      </c>
      <c r="J10" s="28">
        <f>6.6*0.48</f>
        <v>3.1679999999999997</v>
      </c>
      <c r="K10"/>
    </row>
    <row r="11" spans="1:12" s="30" customFormat="1" x14ac:dyDescent="0.25">
      <c r="A11" s="63"/>
      <c r="B11" s="9" t="s">
        <v>17</v>
      </c>
      <c r="C11" s="6" t="s">
        <v>39</v>
      </c>
      <c r="D11" s="6" t="s">
        <v>40</v>
      </c>
      <c r="E11" s="19">
        <v>100</v>
      </c>
      <c r="F11" s="8">
        <v>6.34</v>
      </c>
      <c r="G11" s="8">
        <f>1123*0.1</f>
        <v>112.30000000000001</v>
      </c>
      <c r="H11" s="8">
        <f>36.78*0.1</f>
        <v>3.6780000000000004</v>
      </c>
      <c r="I11" s="8">
        <f>30.1*0.1</f>
        <v>3.0100000000000002</v>
      </c>
      <c r="J11" s="10">
        <f>176.3*0.1</f>
        <v>17.630000000000003</v>
      </c>
    </row>
    <row r="12" spans="1:12" x14ac:dyDescent="0.25">
      <c r="A12" s="63"/>
      <c r="B12" s="9" t="s">
        <v>18</v>
      </c>
      <c r="C12" s="6" t="s">
        <v>19</v>
      </c>
      <c r="D12" s="6" t="s">
        <v>20</v>
      </c>
      <c r="E12" s="19" t="s">
        <v>33</v>
      </c>
      <c r="F12" s="8">
        <v>2.63</v>
      </c>
      <c r="G12" s="8">
        <v>60</v>
      </c>
      <c r="H12" s="8">
        <v>7.0000000000000007E-2</v>
      </c>
      <c r="I12" s="8">
        <v>0.02</v>
      </c>
      <c r="J12" s="10">
        <v>15</v>
      </c>
      <c r="K12"/>
    </row>
    <row r="13" spans="1:12" ht="15.75" thickBot="1" x14ac:dyDescent="0.3">
      <c r="A13" s="63"/>
      <c r="B13" s="12" t="s">
        <v>14</v>
      </c>
      <c r="C13" s="13" t="s">
        <v>31</v>
      </c>
      <c r="D13" s="13" t="s">
        <v>32</v>
      </c>
      <c r="E13" s="20">
        <v>32</v>
      </c>
      <c r="F13" s="21">
        <v>1.31</v>
      </c>
      <c r="G13" s="21">
        <f>229.7*0.32</f>
        <v>73.504000000000005</v>
      </c>
      <c r="H13" s="14">
        <f>6.7*0.32</f>
        <v>2.1440000000000001</v>
      </c>
      <c r="I13" s="14">
        <f>1.1*0.32</f>
        <v>0.35200000000000004</v>
      </c>
      <c r="J13" s="15">
        <f>48.3*0.32</f>
        <v>15.456</v>
      </c>
    </row>
    <row r="14" spans="1:12" ht="16.5" thickBot="1" x14ac:dyDescent="0.3">
      <c r="A14" s="64" t="s">
        <v>15</v>
      </c>
      <c r="B14" s="65"/>
      <c r="C14" s="65"/>
      <c r="D14" s="65"/>
      <c r="E14" s="66"/>
      <c r="F14" s="31">
        <f>SUM(F9:F13)</f>
        <v>45.000000000000007</v>
      </c>
      <c r="G14" s="31">
        <f t="shared" ref="G14:J14" si="0">SUM(G9:G13)</f>
        <v>431.24600000000004</v>
      </c>
      <c r="H14" s="31">
        <f t="shared" si="0"/>
        <v>16.4255</v>
      </c>
      <c r="I14" s="31">
        <f t="shared" si="0"/>
        <v>11.795999999999999</v>
      </c>
      <c r="J14" s="31">
        <f t="shared" si="0"/>
        <v>63.594000000000008</v>
      </c>
    </row>
    <row r="15" spans="1:12" s="33" customFormat="1" ht="15.75" customHeight="1" x14ac:dyDescent="0.25">
      <c r="A15" s="48" t="s">
        <v>29</v>
      </c>
      <c r="B15" s="23" t="s">
        <v>16</v>
      </c>
      <c r="C15" s="24" t="s">
        <v>43</v>
      </c>
      <c r="D15" s="24" t="s">
        <v>47</v>
      </c>
      <c r="E15" s="16" t="s">
        <v>48</v>
      </c>
      <c r="F15" s="17">
        <v>14.73</v>
      </c>
      <c r="G15" s="17">
        <f>429*0.25+162*0.1</f>
        <v>123.45</v>
      </c>
      <c r="H15" s="17">
        <f>8.07*0.25+2.6*0.1</f>
        <v>2.2774999999999999</v>
      </c>
      <c r="I15" s="17">
        <f>20.36*0.25+15*0.1</f>
        <v>6.59</v>
      </c>
      <c r="J15" s="18">
        <f>47.92*0.25+3.6*0.1</f>
        <v>12.34</v>
      </c>
      <c r="K15"/>
    </row>
    <row r="16" spans="1:12" s="26" customFormat="1" x14ac:dyDescent="0.25">
      <c r="A16" s="43"/>
      <c r="B16" s="9" t="s">
        <v>13</v>
      </c>
      <c r="C16" s="6" t="s">
        <v>44</v>
      </c>
      <c r="D16" s="6" t="s">
        <v>45</v>
      </c>
      <c r="E16" s="19">
        <v>50</v>
      </c>
      <c r="F16" s="8">
        <v>41.64</v>
      </c>
      <c r="G16" s="27">
        <f>129.15</f>
        <v>129.15</v>
      </c>
      <c r="H16" s="27">
        <f>17.2*1</f>
        <v>17.2</v>
      </c>
      <c r="I16" s="27">
        <f>3.8*1</f>
        <v>3.8</v>
      </c>
      <c r="J16" s="28">
        <f>6.6*1</f>
        <v>6.6</v>
      </c>
      <c r="K16"/>
    </row>
    <row r="17" spans="1:11" s="32" customFormat="1" x14ac:dyDescent="0.25">
      <c r="A17" s="43"/>
      <c r="B17" s="9" t="s">
        <v>17</v>
      </c>
      <c r="C17" s="6" t="s">
        <v>39</v>
      </c>
      <c r="D17" s="6" t="s">
        <v>40</v>
      </c>
      <c r="E17" s="19">
        <v>100</v>
      </c>
      <c r="F17" s="8">
        <v>6.34</v>
      </c>
      <c r="G17" s="8">
        <f>1123*0.1</f>
        <v>112.30000000000001</v>
      </c>
      <c r="H17" s="8">
        <f>36.78*0.1</f>
        <v>3.6780000000000004</v>
      </c>
      <c r="I17" s="8">
        <f>30.1*0.1</f>
        <v>3.0100000000000002</v>
      </c>
      <c r="J17" s="10">
        <f>176.3*0.1</f>
        <v>17.630000000000003</v>
      </c>
    </row>
    <row r="18" spans="1:11" s="32" customFormat="1" x14ac:dyDescent="0.25">
      <c r="A18" s="43"/>
      <c r="B18" s="9" t="s">
        <v>18</v>
      </c>
      <c r="C18" s="6" t="s">
        <v>19</v>
      </c>
      <c r="D18" s="6" t="s">
        <v>20</v>
      </c>
      <c r="E18" s="19" t="s">
        <v>33</v>
      </c>
      <c r="F18" s="8">
        <v>2.69</v>
      </c>
      <c r="G18" s="8">
        <v>60</v>
      </c>
      <c r="H18" s="8">
        <v>7.0000000000000007E-2</v>
      </c>
      <c r="I18" s="8">
        <v>0.02</v>
      </c>
      <c r="J18" s="10">
        <v>15</v>
      </c>
      <c r="K18"/>
    </row>
    <row r="19" spans="1:11" s="30" customFormat="1" x14ac:dyDescent="0.25">
      <c r="A19" s="43"/>
      <c r="B19" s="9" t="s">
        <v>21</v>
      </c>
      <c r="C19" s="6" t="s">
        <v>62</v>
      </c>
      <c r="D19" s="6" t="s">
        <v>63</v>
      </c>
      <c r="E19" s="19">
        <v>50</v>
      </c>
      <c r="F19" s="8">
        <v>3.47</v>
      </c>
      <c r="G19" s="8">
        <v>160.5</v>
      </c>
      <c r="H19" s="7">
        <v>3.39</v>
      </c>
      <c r="I19" s="7">
        <v>6.98</v>
      </c>
      <c r="J19" s="11">
        <v>21.07</v>
      </c>
    </row>
    <row r="20" spans="1:11" s="33" customFormat="1" ht="15.75" thickBot="1" x14ac:dyDescent="0.3">
      <c r="A20" s="44"/>
      <c r="B20" s="12" t="s">
        <v>14</v>
      </c>
      <c r="C20" s="13" t="s">
        <v>31</v>
      </c>
      <c r="D20" s="13" t="s">
        <v>32</v>
      </c>
      <c r="E20" s="20">
        <v>15.5</v>
      </c>
      <c r="F20" s="21">
        <v>0.63</v>
      </c>
      <c r="G20" s="21">
        <f>229.7*0.155</f>
        <v>35.603499999999997</v>
      </c>
      <c r="H20" s="14">
        <f>6.7*0.155</f>
        <v>1.0385</v>
      </c>
      <c r="I20" s="14">
        <f>1.1*0.155</f>
        <v>0.17050000000000001</v>
      </c>
      <c r="J20" s="15">
        <f>48.3*0.155</f>
        <v>7.4864999999999995</v>
      </c>
    </row>
    <row r="21" spans="1:11" ht="16.5" thickBot="1" x14ac:dyDescent="0.3">
      <c r="A21" s="67" t="s">
        <v>15</v>
      </c>
      <c r="B21" s="60"/>
      <c r="C21" s="60"/>
      <c r="D21" s="60"/>
      <c r="E21" s="61"/>
      <c r="F21" s="22">
        <f>SUM(F15:F20)</f>
        <v>69.5</v>
      </c>
      <c r="G21" s="22">
        <f t="shared" ref="G21:J21" si="1">SUM(G15:G20)</f>
        <v>621.00350000000003</v>
      </c>
      <c r="H21" s="22">
        <f t="shared" si="1"/>
        <v>27.654</v>
      </c>
      <c r="I21" s="22">
        <f t="shared" si="1"/>
        <v>20.570499999999999</v>
      </c>
      <c r="J21" s="22">
        <f t="shared" si="1"/>
        <v>80.126499999999993</v>
      </c>
      <c r="K21"/>
    </row>
    <row r="22" spans="1:11" s="41" customFormat="1" ht="15" customHeight="1" x14ac:dyDescent="0.25">
      <c r="A22" s="49" t="s">
        <v>30</v>
      </c>
      <c r="B22" s="6" t="s">
        <v>34</v>
      </c>
      <c r="C22" s="38" t="s">
        <v>35</v>
      </c>
      <c r="D22" s="38" t="s">
        <v>46</v>
      </c>
      <c r="E22" s="19">
        <v>200</v>
      </c>
      <c r="F22" s="8">
        <v>34.299999999999997</v>
      </c>
      <c r="G22" s="8">
        <v>160</v>
      </c>
      <c r="H22" s="8">
        <v>5</v>
      </c>
      <c r="I22" s="8">
        <v>6.2</v>
      </c>
      <c r="J22" s="10">
        <v>22</v>
      </c>
      <c r="K22"/>
    </row>
    <row r="23" spans="1:11" s="32" customFormat="1" ht="15" customHeight="1" x14ac:dyDescent="0.25">
      <c r="A23" s="50"/>
      <c r="B23" s="6" t="s">
        <v>21</v>
      </c>
      <c r="C23" s="38" t="s">
        <v>64</v>
      </c>
      <c r="D23" s="38" t="s">
        <v>65</v>
      </c>
      <c r="E23" s="19">
        <v>51.5</v>
      </c>
      <c r="F23" s="8">
        <v>10.7</v>
      </c>
      <c r="G23" s="8">
        <v>138.71</v>
      </c>
      <c r="H23" s="8">
        <v>6.33</v>
      </c>
      <c r="I23" s="8">
        <v>3.76</v>
      </c>
      <c r="J23" s="10">
        <v>20.04</v>
      </c>
      <c r="K23"/>
    </row>
    <row r="24" spans="1:11" ht="16.5" thickBot="1" x14ac:dyDescent="0.3">
      <c r="A24" s="45" t="s">
        <v>15</v>
      </c>
      <c r="B24" s="46"/>
      <c r="C24" s="46"/>
      <c r="D24" s="46"/>
      <c r="E24" s="47"/>
      <c r="F24" s="3">
        <f>SUM(F22:F23)</f>
        <v>45</v>
      </c>
      <c r="G24" s="3">
        <f>SUM(G22:G23)</f>
        <v>298.71000000000004</v>
      </c>
      <c r="H24" s="3">
        <f>SUM(H22:H23)</f>
        <v>11.33</v>
      </c>
      <c r="I24" s="3">
        <f>SUM(I22:I23)</f>
        <v>9.9600000000000009</v>
      </c>
      <c r="J24" s="3">
        <f>SUM(J22:J23)</f>
        <v>42.04</v>
      </c>
      <c r="K24"/>
    </row>
    <row r="26" spans="1:11" ht="15.75" thickBot="1" x14ac:dyDescent="0.3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ht="15.75" x14ac:dyDescent="0.25">
      <c r="A27" s="25"/>
      <c r="B27" s="25"/>
      <c r="C27" s="56" t="s">
        <v>23</v>
      </c>
      <c r="D27" s="56"/>
      <c r="G27" s="58"/>
      <c r="H27" s="58"/>
      <c r="I27" s="58"/>
      <c r="J27" s="58"/>
    </row>
    <row r="28" spans="1:11" x14ac:dyDescent="0.25">
      <c r="A28" s="1"/>
      <c r="B28" s="1"/>
      <c r="C28" s="1"/>
      <c r="D28" s="1"/>
    </row>
    <row r="29" spans="1:11" x14ac:dyDescent="0.25">
      <c r="A29" s="42" t="s">
        <v>24</v>
      </c>
      <c r="B29" s="42"/>
    </row>
    <row r="30" spans="1:11" x14ac:dyDescent="0.25">
      <c r="A30" s="42" t="s">
        <v>26</v>
      </c>
      <c r="B30" s="42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8:E8"/>
    <mergeCell ref="A9:A13"/>
    <mergeCell ref="A14:E14"/>
    <mergeCell ref="A21:E21"/>
    <mergeCell ref="A29:B29"/>
    <mergeCell ref="A30:B30"/>
    <mergeCell ref="A3:A7"/>
    <mergeCell ref="A24:E24"/>
    <mergeCell ref="A15:A20"/>
    <mergeCell ref="A22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B23" sqref="B23:J28"/>
    </sheetView>
  </sheetViews>
  <sheetFormatPr defaultRowHeight="15" x14ac:dyDescent="0.25"/>
  <cols>
    <col min="1" max="1" width="24" style="35" customWidth="1"/>
    <col min="2" max="2" width="24.7109375" style="35" customWidth="1"/>
    <col min="3" max="3" width="12.28515625" style="35" customWidth="1"/>
    <col min="4" max="4" width="47.42578125" style="35" customWidth="1"/>
    <col min="5" max="5" width="10.140625" style="35" bestFit="1" customWidth="1"/>
    <col min="6" max="6" width="9.140625" style="35"/>
    <col min="7" max="7" width="18.140625" style="35" customWidth="1"/>
    <col min="8" max="8" width="11.42578125" style="35" bestFit="1" customWidth="1"/>
    <col min="9" max="9" width="9.140625" style="35"/>
    <col min="10" max="10" width="10.85546875" style="35" customWidth="1"/>
    <col min="11" max="16384" width="9.140625" style="35"/>
  </cols>
  <sheetData>
    <row r="1" spans="1:12" ht="15.75" thickBot="1" x14ac:dyDescent="0.3">
      <c r="A1" s="1" t="s">
        <v>0</v>
      </c>
      <c r="B1" s="51" t="s">
        <v>22</v>
      </c>
      <c r="C1" s="52"/>
      <c r="D1" s="1" t="s">
        <v>1</v>
      </c>
      <c r="E1" s="29"/>
      <c r="F1" s="1" t="s">
        <v>2</v>
      </c>
      <c r="G1" s="53">
        <v>44552</v>
      </c>
      <c r="H1" s="54"/>
      <c r="I1" s="54"/>
      <c r="J1" s="55"/>
      <c r="K1" s="1"/>
      <c r="L1" s="1"/>
    </row>
    <row r="2" spans="1:12" ht="15.75" thickBot="1" x14ac:dyDescent="0.3">
      <c r="A2" s="36" t="s">
        <v>3</v>
      </c>
      <c r="B2" s="5" t="s">
        <v>4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6" t="s">
        <v>12</v>
      </c>
    </row>
    <row r="3" spans="1:12" x14ac:dyDescent="0.25">
      <c r="A3" s="43" t="s">
        <v>53</v>
      </c>
      <c r="B3" s="23" t="s">
        <v>13</v>
      </c>
      <c r="C3" s="24" t="s">
        <v>37</v>
      </c>
      <c r="D3" s="24" t="s">
        <v>38</v>
      </c>
      <c r="E3" s="16">
        <v>65</v>
      </c>
      <c r="F3" s="17">
        <v>30.1</v>
      </c>
      <c r="G3" s="17">
        <f>161*1.3</f>
        <v>209.3</v>
      </c>
      <c r="H3" s="17">
        <f>7.61*1.3</f>
        <v>9.8930000000000007</v>
      </c>
      <c r="I3" s="17">
        <f>11.07*1.3</f>
        <v>14.391</v>
      </c>
      <c r="J3" s="18">
        <f>7.66*1.3</f>
        <v>9.9580000000000002</v>
      </c>
    </row>
    <row r="4" spans="1:12" x14ac:dyDescent="0.25">
      <c r="A4" s="43"/>
      <c r="B4" s="9" t="s">
        <v>17</v>
      </c>
      <c r="C4" s="6" t="s">
        <v>41</v>
      </c>
      <c r="D4" s="6" t="s">
        <v>42</v>
      </c>
      <c r="E4" s="19">
        <v>120</v>
      </c>
      <c r="F4" s="8">
        <v>9.08</v>
      </c>
      <c r="G4" s="8">
        <f>1398*0.12</f>
        <v>167.76</v>
      </c>
      <c r="H4" s="8">
        <f>24.34*0.13</f>
        <v>3.1642000000000001</v>
      </c>
      <c r="I4" s="8">
        <f>35.83*0.12</f>
        <v>4.2995999999999999</v>
      </c>
      <c r="J4" s="10">
        <f>244.56*0.12</f>
        <v>29.347200000000001</v>
      </c>
    </row>
    <row r="5" spans="1:12" x14ac:dyDescent="0.25">
      <c r="A5" s="43"/>
      <c r="B5" s="9" t="s">
        <v>34</v>
      </c>
      <c r="C5" s="6" t="s">
        <v>58</v>
      </c>
      <c r="D5" s="6" t="s">
        <v>59</v>
      </c>
      <c r="E5" s="19">
        <v>200</v>
      </c>
      <c r="F5" s="8">
        <v>5.72</v>
      </c>
      <c r="G5" s="8">
        <v>96</v>
      </c>
      <c r="H5" s="27">
        <v>0.1</v>
      </c>
      <c r="I5" s="27">
        <v>0</v>
      </c>
      <c r="J5" s="28">
        <v>25.2</v>
      </c>
      <c r="K5"/>
    </row>
    <row r="6" spans="1:12" x14ac:dyDescent="0.25">
      <c r="A6" s="43"/>
      <c r="B6" s="9" t="s">
        <v>21</v>
      </c>
      <c r="C6" s="6" t="s">
        <v>60</v>
      </c>
      <c r="D6" s="6" t="s">
        <v>61</v>
      </c>
      <c r="E6" s="19">
        <v>80</v>
      </c>
      <c r="F6" s="8">
        <v>23.98</v>
      </c>
      <c r="G6" s="8">
        <f>132*2</f>
        <v>264</v>
      </c>
      <c r="H6" s="7">
        <f>5.05*2</f>
        <v>10.1</v>
      </c>
      <c r="I6" s="7">
        <f>6.3*2</f>
        <v>12.6</v>
      </c>
      <c r="J6" s="11">
        <f>13.8*2</f>
        <v>27.6</v>
      </c>
    </row>
    <row r="7" spans="1:12" ht="15.75" thickBot="1" x14ac:dyDescent="0.3">
      <c r="A7" s="43"/>
      <c r="B7" s="9" t="s">
        <v>14</v>
      </c>
      <c r="C7" s="6" t="s">
        <v>31</v>
      </c>
      <c r="D7" s="6" t="s">
        <v>32</v>
      </c>
      <c r="E7" s="19">
        <v>15</v>
      </c>
      <c r="F7" s="8">
        <v>0.62</v>
      </c>
      <c r="G7" s="8">
        <f>229.7*0.15</f>
        <v>34.454999999999998</v>
      </c>
      <c r="H7" s="7">
        <f>6.7*0.15</f>
        <v>1.0049999999999999</v>
      </c>
      <c r="I7" s="7">
        <f>1.1*0.15</f>
        <v>0.16500000000000001</v>
      </c>
      <c r="J7" s="11">
        <f>48.3*0.15</f>
        <v>7.2449999999999992</v>
      </c>
    </row>
    <row r="8" spans="1:12" ht="16.5" thickBot="1" x14ac:dyDescent="0.3">
      <c r="A8" s="59" t="s">
        <v>15</v>
      </c>
      <c r="B8" s="60"/>
      <c r="C8" s="60"/>
      <c r="D8" s="60"/>
      <c r="E8" s="61"/>
      <c r="F8" s="22">
        <f>SUM(F3:F7)</f>
        <v>69.5</v>
      </c>
      <c r="G8" s="22">
        <f>SUM(G3:G7)</f>
        <v>771.51499999999999</v>
      </c>
      <c r="H8" s="22">
        <f>SUM(H3:H7)</f>
        <v>24.2622</v>
      </c>
      <c r="I8" s="22">
        <f>SUM(I3:I7)</f>
        <v>31.455599999999997</v>
      </c>
      <c r="J8" s="22">
        <f>SUM(J3:J7)</f>
        <v>99.350200000000001</v>
      </c>
    </row>
    <row r="9" spans="1:12" x14ac:dyDescent="0.25">
      <c r="A9" s="43" t="s">
        <v>54</v>
      </c>
      <c r="B9" s="23" t="s">
        <v>13</v>
      </c>
      <c r="C9" s="24" t="s">
        <v>37</v>
      </c>
      <c r="D9" s="24" t="s">
        <v>38</v>
      </c>
      <c r="E9" s="16">
        <v>35</v>
      </c>
      <c r="F9" s="17">
        <v>16.21</v>
      </c>
      <c r="G9" s="17">
        <f>161*0.7</f>
        <v>112.69999999999999</v>
      </c>
      <c r="H9" s="17">
        <f>7.61*0.7</f>
        <v>5.327</v>
      </c>
      <c r="I9" s="17">
        <f>11.07*0.7</f>
        <v>7.7489999999999997</v>
      </c>
      <c r="J9" s="18">
        <f>7.66*0.7</f>
        <v>5.3620000000000001</v>
      </c>
    </row>
    <row r="10" spans="1:12" x14ac:dyDescent="0.25">
      <c r="A10" s="43"/>
      <c r="B10" s="9" t="s">
        <v>17</v>
      </c>
      <c r="C10" s="6" t="s">
        <v>41</v>
      </c>
      <c r="D10" s="6" t="s">
        <v>42</v>
      </c>
      <c r="E10" s="19">
        <v>100</v>
      </c>
      <c r="F10" s="8">
        <v>7.02</v>
      </c>
      <c r="G10" s="8">
        <f>1398*0.1</f>
        <v>139.80000000000001</v>
      </c>
      <c r="H10" s="8">
        <f>24.34*0.1</f>
        <v>2.4340000000000002</v>
      </c>
      <c r="I10" s="8">
        <f>35.83*0.1</f>
        <v>3.5830000000000002</v>
      </c>
      <c r="J10" s="10">
        <f>244.56*0.1</f>
        <v>24.456000000000003</v>
      </c>
    </row>
    <row r="11" spans="1:12" x14ac:dyDescent="0.25">
      <c r="A11" s="43"/>
      <c r="B11" s="9" t="s">
        <v>18</v>
      </c>
      <c r="C11" s="6" t="s">
        <v>19</v>
      </c>
      <c r="D11" s="6" t="s">
        <v>20</v>
      </c>
      <c r="E11" s="19" t="s">
        <v>33</v>
      </c>
      <c r="F11" s="8">
        <v>2.67</v>
      </c>
      <c r="G11" s="8">
        <v>60</v>
      </c>
      <c r="H11" s="8">
        <v>7.0000000000000007E-2</v>
      </c>
      <c r="I11" s="8">
        <v>0.02</v>
      </c>
      <c r="J11" s="10">
        <v>15</v>
      </c>
      <c r="K11"/>
    </row>
    <row r="12" spans="1:12" ht="15.75" thickBot="1" x14ac:dyDescent="0.3">
      <c r="A12" s="43"/>
      <c r="B12" s="12" t="s">
        <v>14</v>
      </c>
      <c r="C12" s="13" t="s">
        <v>31</v>
      </c>
      <c r="D12" s="13" t="s">
        <v>32</v>
      </c>
      <c r="E12" s="20">
        <v>27</v>
      </c>
      <c r="F12" s="21">
        <v>1.1000000000000001</v>
      </c>
      <c r="G12" s="21">
        <f>229.7*0.27</f>
        <v>62.018999999999998</v>
      </c>
      <c r="H12" s="14">
        <f>6.7*0.27</f>
        <v>1.8090000000000002</v>
      </c>
      <c r="I12" s="14">
        <f>1.1*0.27</f>
        <v>0.29700000000000004</v>
      </c>
      <c r="J12" s="15">
        <f>48.3*0.27</f>
        <v>13.041</v>
      </c>
    </row>
    <row r="13" spans="1:12" ht="16.5" thickBot="1" x14ac:dyDescent="0.3">
      <c r="A13" s="59" t="s">
        <v>15</v>
      </c>
      <c r="B13" s="60"/>
      <c r="C13" s="60"/>
      <c r="D13" s="60"/>
      <c r="E13" s="61"/>
      <c r="F13" s="22">
        <f>SUM(F9:F12)</f>
        <v>27</v>
      </c>
      <c r="G13" s="22">
        <f>SUM(G9:G12)</f>
        <v>374.51900000000001</v>
      </c>
      <c r="H13" s="22">
        <f>SUM(H9:H12)</f>
        <v>9.64</v>
      </c>
      <c r="I13" s="22">
        <f>SUM(I9:I12)</f>
        <v>11.649000000000001</v>
      </c>
      <c r="J13" s="22">
        <f>SUM(J9:J12)</f>
        <v>57.859000000000009</v>
      </c>
    </row>
    <row r="14" spans="1:12" x14ac:dyDescent="0.25">
      <c r="A14" s="43" t="s">
        <v>55</v>
      </c>
      <c r="B14" s="23" t="s">
        <v>18</v>
      </c>
      <c r="C14" s="24" t="s">
        <v>50</v>
      </c>
      <c r="D14" s="24" t="s">
        <v>51</v>
      </c>
      <c r="E14" s="16" t="s">
        <v>52</v>
      </c>
      <c r="F14" s="17">
        <v>4.08</v>
      </c>
      <c r="G14" s="17">
        <v>62</v>
      </c>
      <c r="H14" s="17">
        <v>0.13</v>
      </c>
      <c r="I14" s="17">
        <v>0.02</v>
      </c>
      <c r="J14" s="18">
        <v>15.2</v>
      </c>
      <c r="K14"/>
    </row>
    <row r="15" spans="1:12" ht="15.75" thickBot="1" x14ac:dyDescent="0.3">
      <c r="A15" s="43"/>
      <c r="B15" s="12" t="s">
        <v>36</v>
      </c>
      <c r="C15" s="13" t="s">
        <v>35</v>
      </c>
      <c r="D15" s="13" t="s">
        <v>49</v>
      </c>
      <c r="E15" s="20">
        <v>22.5</v>
      </c>
      <c r="F15" s="21">
        <v>2.92</v>
      </c>
      <c r="G15" s="21">
        <f>480*0.225</f>
        <v>108</v>
      </c>
      <c r="H15" s="14">
        <f>8.5*0.225</f>
        <v>1.9125000000000001</v>
      </c>
      <c r="I15" s="14">
        <f>18*0.225</f>
        <v>4.05</v>
      </c>
      <c r="J15" s="15">
        <f>70*0.225</f>
        <v>15.75</v>
      </c>
    </row>
    <row r="16" spans="1:12" ht="16.5" thickBot="1" x14ac:dyDescent="0.3">
      <c r="A16" s="64" t="s">
        <v>15</v>
      </c>
      <c r="B16" s="68"/>
      <c r="C16" s="68"/>
      <c r="D16" s="68"/>
      <c r="E16" s="69"/>
      <c r="F16" s="39">
        <f>SUM(F14:F15)</f>
        <v>7</v>
      </c>
      <c r="G16" s="39">
        <f>SUM(G14:G15)</f>
        <v>170</v>
      </c>
      <c r="H16" s="39">
        <f>SUM(H14:H15)</f>
        <v>2.0425</v>
      </c>
      <c r="I16" s="39">
        <f>SUM(I14:I15)</f>
        <v>4.0699999999999994</v>
      </c>
      <c r="J16" s="40">
        <f>SUM(J14:J15)</f>
        <v>30.95</v>
      </c>
      <c r="K16"/>
    </row>
    <row r="17" spans="1:11" x14ac:dyDescent="0.25">
      <c r="A17" s="62" t="s">
        <v>56</v>
      </c>
      <c r="B17" s="23" t="s">
        <v>16</v>
      </c>
      <c r="C17" s="24" t="s">
        <v>43</v>
      </c>
      <c r="D17" s="24" t="s">
        <v>47</v>
      </c>
      <c r="E17" s="16" t="s">
        <v>48</v>
      </c>
      <c r="F17" s="17">
        <v>14.73</v>
      </c>
      <c r="G17" s="17">
        <f>429*0.25+162*0.1</f>
        <v>123.45</v>
      </c>
      <c r="H17" s="17">
        <f>8.07*0.25+2.6*0.1</f>
        <v>2.2774999999999999</v>
      </c>
      <c r="I17" s="17">
        <f>20.36*0.25+15*0.1</f>
        <v>6.59</v>
      </c>
      <c r="J17" s="18">
        <f>47.92*0.25+3.6*0.1</f>
        <v>12.34</v>
      </c>
      <c r="K17"/>
    </row>
    <row r="18" spans="1:11" x14ac:dyDescent="0.25">
      <c r="A18" s="63"/>
      <c r="B18" s="9" t="s">
        <v>13</v>
      </c>
      <c r="C18" s="6" t="s">
        <v>44</v>
      </c>
      <c r="D18" s="6" t="s">
        <v>45</v>
      </c>
      <c r="E18" s="19">
        <v>24</v>
      </c>
      <c r="F18" s="8">
        <v>19.989999999999998</v>
      </c>
      <c r="G18" s="27">
        <f>129.15*0.48</f>
        <v>61.991999999999997</v>
      </c>
      <c r="H18" s="27">
        <f>17.2*0.48</f>
        <v>8.2560000000000002</v>
      </c>
      <c r="I18" s="27">
        <f>3.8*0.48</f>
        <v>1.8239999999999998</v>
      </c>
      <c r="J18" s="28">
        <f>6.6*0.48</f>
        <v>3.1679999999999997</v>
      </c>
    </row>
    <row r="19" spans="1:11" x14ac:dyDescent="0.25">
      <c r="A19" s="63"/>
      <c r="B19" s="9" t="s">
        <v>17</v>
      </c>
      <c r="C19" s="6" t="s">
        <v>39</v>
      </c>
      <c r="D19" s="6" t="s">
        <v>40</v>
      </c>
      <c r="E19" s="19">
        <v>100</v>
      </c>
      <c r="F19" s="8">
        <v>6.34</v>
      </c>
      <c r="G19" s="8">
        <f>1123*0.1</f>
        <v>112.30000000000001</v>
      </c>
      <c r="H19" s="8">
        <f>36.78*0.1</f>
        <v>3.6780000000000004</v>
      </c>
      <c r="I19" s="8">
        <f>30.1*0.1</f>
        <v>3.0100000000000002</v>
      </c>
      <c r="J19" s="10">
        <f>176.3*0.1</f>
        <v>17.630000000000003</v>
      </c>
      <c r="K19"/>
    </row>
    <row r="20" spans="1:11" x14ac:dyDescent="0.25">
      <c r="A20" s="63"/>
      <c r="B20" s="9" t="s">
        <v>18</v>
      </c>
      <c r="C20" s="6" t="s">
        <v>19</v>
      </c>
      <c r="D20" s="6" t="s">
        <v>20</v>
      </c>
      <c r="E20" s="19" t="s">
        <v>33</v>
      </c>
      <c r="F20" s="8">
        <v>2.63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1" ht="15.75" thickBot="1" x14ac:dyDescent="0.3">
      <c r="A21" s="63"/>
      <c r="B21" s="12" t="s">
        <v>14</v>
      </c>
      <c r="C21" s="13" t="s">
        <v>31</v>
      </c>
      <c r="D21" s="13" t="s">
        <v>32</v>
      </c>
      <c r="E21" s="20">
        <v>32</v>
      </c>
      <c r="F21" s="21">
        <v>1.31</v>
      </c>
      <c r="G21" s="21">
        <f>229.7*0.32</f>
        <v>73.504000000000005</v>
      </c>
      <c r="H21" s="14">
        <f>6.7*0.32</f>
        <v>2.1440000000000001</v>
      </c>
      <c r="I21" s="14">
        <f>1.1*0.32</f>
        <v>0.35200000000000004</v>
      </c>
      <c r="J21" s="15">
        <f>48.3*0.32</f>
        <v>15.456</v>
      </c>
    </row>
    <row r="22" spans="1:11" ht="16.5" thickBot="1" x14ac:dyDescent="0.3">
      <c r="A22" s="64" t="s">
        <v>15</v>
      </c>
      <c r="B22" s="65"/>
      <c r="C22" s="65"/>
      <c r="D22" s="65"/>
      <c r="E22" s="66"/>
      <c r="F22" s="31">
        <f>SUM(F17:F21)</f>
        <v>45.000000000000007</v>
      </c>
      <c r="G22" s="31">
        <f t="shared" ref="G22:J22" si="0">SUM(G17:G21)</f>
        <v>431.24600000000004</v>
      </c>
      <c r="H22" s="31">
        <f t="shared" si="0"/>
        <v>16.4255</v>
      </c>
      <c r="I22" s="31">
        <f t="shared" si="0"/>
        <v>11.795999999999999</v>
      </c>
      <c r="J22" s="31">
        <f t="shared" si="0"/>
        <v>63.594000000000008</v>
      </c>
      <c r="K22"/>
    </row>
    <row r="23" spans="1:11" x14ac:dyDescent="0.25">
      <c r="A23" s="48" t="s">
        <v>57</v>
      </c>
      <c r="B23" s="23" t="s">
        <v>16</v>
      </c>
      <c r="C23" s="24" t="s">
        <v>43</v>
      </c>
      <c r="D23" s="24" t="s">
        <v>47</v>
      </c>
      <c r="E23" s="16" t="s">
        <v>48</v>
      </c>
      <c r="F23" s="17">
        <v>14.73</v>
      </c>
      <c r="G23" s="17">
        <f>429*0.25+162*0.1</f>
        <v>123.45</v>
      </c>
      <c r="H23" s="17">
        <f>8.07*0.25+2.6*0.1</f>
        <v>2.2774999999999999</v>
      </c>
      <c r="I23" s="17">
        <f>20.36*0.25+15*0.1</f>
        <v>6.59</v>
      </c>
      <c r="J23" s="18">
        <f>47.92*0.25+3.6*0.1</f>
        <v>12.34</v>
      </c>
    </row>
    <row r="24" spans="1:11" x14ac:dyDescent="0.25">
      <c r="A24" s="43"/>
      <c r="B24" s="9" t="s">
        <v>13</v>
      </c>
      <c r="C24" s="6" t="s">
        <v>44</v>
      </c>
      <c r="D24" s="6" t="s">
        <v>45</v>
      </c>
      <c r="E24" s="19">
        <v>50</v>
      </c>
      <c r="F24" s="8">
        <v>41.64</v>
      </c>
      <c r="G24" s="27">
        <f>129.15</f>
        <v>129.15</v>
      </c>
      <c r="H24" s="27">
        <f>17.2*1</f>
        <v>17.2</v>
      </c>
      <c r="I24" s="27">
        <f>3.8*1</f>
        <v>3.8</v>
      </c>
      <c r="J24" s="28">
        <f>6.6*1</f>
        <v>6.6</v>
      </c>
    </row>
    <row r="25" spans="1:11" x14ac:dyDescent="0.25">
      <c r="A25" s="43"/>
      <c r="B25" s="9" t="s">
        <v>17</v>
      </c>
      <c r="C25" s="6" t="s">
        <v>39</v>
      </c>
      <c r="D25" s="6" t="s">
        <v>40</v>
      </c>
      <c r="E25" s="19">
        <v>100</v>
      </c>
      <c r="F25" s="8">
        <v>6.34</v>
      </c>
      <c r="G25" s="8">
        <f>1123*0.1</f>
        <v>112.30000000000001</v>
      </c>
      <c r="H25" s="8">
        <f>36.78*0.1</f>
        <v>3.6780000000000004</v>
      </c>
      <c r="I25" s="8">
        <f>30.1*0.1</f>
        <v>3.0100000000000002</v>
      </c>
      <c r="J25" s="10">
        <f>176.3*0.1</f>
        <v>17.630000000000003</v>
      </c>
    </row>
    <row r="26" spans="1:11" x14ac:dyDescent="0.25">
      <c r="A26" s="43"/>
      <c r="B26" s="9" t="s">
        <v>18</v>
      </c>
      <c r="C26" s="6" t="s">
        <v>19</v>
      </c>
      <c r="D26" s="6" t="s">
        <v>20</v>
      </c>
      <c r="E26" s="19" t="s">
        <v>33</v>
      </c>
      <c r="F26" s="8">
        <v>2.69</v>
      </c>
      <c r="G26" s="8">
        <v>60</v>
      </c>
      <c r="H26" s="8">
        <v>7.0000000000000007E-2</v>
      </c>
      <c r="I26" s="8">
        <v>0.02</v>
      </c>
      <c r="J26" s="10">
        <v>15</v>
      </c>
    </row>
    <row r="27" spans="1:11" x14ac:dyDescent="0.25">
      <c r="A27" s="43"/>
      <c r="B27" s="9" t="s">
        <v>21</v>
      </c>
      <c r="C27" s="6" t="s">
        <v>62</v>
      </c>
      <c r="D27" s="6" t="s">
        <v>63</v>
      </c>
      <c r="E27" s="19">
        <v>50</v>
      </c>
      <c r="F27" s="8">
        <v>3.47</v>
      </c>
      <c r="G27" s="8">
        <v>160.5</v>
      </c>
      <c r="H27" s="7">
        <v>3.39</v>
      </c>
      <c r="I27" s="7">
        <v>6.98</v>
      </c>
      <c r="J27" s="11">
        <v>21.07</v>
      </c>
    </row>
    <row r="28" spans="1:11" ht="15.75" thickBot="1" x14ac:dyDescent="0.3">
      <c r="A28" s="43"/>
      <c r="B28" s="12" t="s">
        <v>14</v>
      </c>
      <c r="C28" s="13" t="s">
        <v>31</v>
      </c>
      <c r="D28" s="13" t="s">
        <v>32</v>
      </c>
      <c r="E28" s="20">
        <v>15.5</v>
      </c>
      <c r="F28" s="21">
        <v>0.63</v>
      </c>
      <c r="G28" s="21">
        <f>229.7*0.155</f>
        <v>35.603499999999997</v>
      </c>
      <c r="H28" s="14">
        <f>6.7*0.155</f>
        <v>1.0385</v>
      </c>
      <c r="I28" s="14">
        <f>1.1*0.155</f>
        <v>0.17050000000000001</v>
      </c>
      <c r="J28" s="15">
        <f>48.3*0.155</f>
        <v>7.4864999999999995</v>
      </c>
    </row>
    <row r="29" spans="1:11" ht="16.5" thickBot="1" x14ac:dyDescent="0.3">
      <c r="A29" s="64" t="s">
        <v>15</v>
      </c>
      <c r="B29" s="68"/>
      <c r="C29" s="68"/>
      <c r="D29" s="68"/>
      <c r="E29" s="69"/>
      <c r="F29" s="39">
        <f>SUM(F23:F28)</f>
        <v>69.5</v>
      </c>
      <c r="G29" s="39">
        <f t="shared" ref="G29:J29" si="1">SUM(G23:G28)</f>
        <v>621.00350000000003</v>
      </c>
      <c r="H29" s="39">
        <f t="shared" si="1"/>
        <v>27.654</v>
      </c>
      <c r="I29" s="39">
        <f t="shared" si="1"/>
        <v>20.570499999999999</v>
      </c>
      <c r="J29" s="40">
        <f t="shared" si="1"/>
        <v>80.126499999999993</v>
      </c>
    </row>
    <row r="31" spans="1:11" ht="15.75" thickBot="1" x14ac:dyDescent="0.3">
      <c r="A31" s="57" t="s">
        <v>25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1" ht="15.75" x14ac:dyDescent="0.25">
      <c r="A32" s="25"/>
      <c r="B32" s="25"/>
      <c r="C32" s="56" t="s">
        <v>23</v>
      </c>
      <c r="D32" s="56"/>
      <c r="G32" s="58"/>
      <c r="H32" s="58"/>
      <c r="I32" s="58"/>
      <c r="J32" s="58"/>
    </row>
    <row r="33" spans="1:4" x14ac:dyDescent="0.25">
      <c r="A33" s="1"/>
      <c r="B33" s="1"/>
      <c r="C33" s="1"/>
      <c r="D33" s="1"/>
    </row>
    <row r="34" spans="1:4" x14ac:dyDescent="0.25">
      <c r="A34" s="42" t="s">
        <v>24</v>
      </c>
      <c r="B34" s="42"/>
    </row>
    <row r="35" spans="1:4" x14ac:dyDescent="0.25">
      <c r="A35" s="42" t="s">
        <v>26</v>
      </c>
      <c r="B35" s="42"/>
    </row>
    <row r="36" spans="1:4" x14ac:dyDescent="0.25">
      <c r="A36" s="34"/>
    </row>
  </sheetData>
  <mergeCells count="17">
    <mergeCell ref="B1:C1"/>
    <mergeCell ref="G1:J1"/>
    <mergeCell ref="A3:A7"/>
    <mergeCell ref="A8:E8"/>
    <mergeCell ref="A17:A21"/>
    <mergeCell ref="A34:B34"/>
    <mergeCell ref="A35:B35"/>
    <mergeCell ref="A9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22.12 1-4 кл</vt:lpstr>
      <vt:lpstr>22.12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2021-12-21T12:04:13Z</dcterms:modified>
</cp:coreProperties>
</file>