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28.12 1-4 кл" sheetId="1" r:id="rId1"/>
    <sheet name="28.12 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I10" i="2"/>
  <c r="H10" i="2"/>
  <c r="G10" i="2"/>
  <c r="J8" i="2"/>
  <c r="I8" i="2"/>
  <c r="H8" i="2"/>
  <c r="G8" i="2"/>
  <c r="J6" i="2"/>
  <c r="I6" i="2"/>
  <c r="H6" i="2"/>
  <c r="G6" i="2"/>
  <c r="J4" i="2"/>
  <c r="I4" i="2"/>
  <c r="H4" i="2"/>
  <c r="G4" i="2"/>
  <c r="J3" i="2"/>
  <c r="I3" i="2"/>
  <c r="H3" i="2"/>
  <c r="G3" i="2"/>
  <c r="J24" i="2"/>
  <c r="I24" i="2"/>
  <c r="H24" i="2"/>
  <c r="G24" i="2"/>
  <c r="J23" i="2"/>
  <c r="I23" i="2"/>
  <c r="H23" i="2"/>
  <c r="G23" i="2"/>
  <c r="J22" i="2"/>
  <c r="I22" i="2"/>
  <c r="H22" i="2"/>
  <c r="G22" i="2"/>
  <c r="J21" i="2"/>
  <c r="I21" i="2"/>
  <c r="H21" i="2"/>
  <c r="G21" i="2"/>
  <c r="J20" i="2"/>
  <c r="I20" i="2"/>
  <c r="H20" i="2"/>
  <c r="G20" i="2"/>
  <c r="J18" i="2"/>
  <c r="I18" i="2"/>
  <c r="H18" i="2"/>
  <c r="G18" i="2"/>
  <c r="J16" i="2"/>
  <c r="I16" i="2"/>
  <c r="H16" i="2"/>
  <c r="G16" i="2"/>
  <c r="J15" i="2"/>
  <c r="I15" i="2"/>
  <c r="H15" i="2"/>
  <c r="G15" i="2"/>
  <c r="G21" i="1"/>
  <c r="J21" i="1"/>
  <c r="I21" i="1"/>
  <c r="H21" i="1"/>
  <c r="J20" i="1" l="1"/>
  <c r="I20" i="1"/>
  <c r="H20" i="1"/>
  <c r="G20" i="1"/>
  <c r="J19" i="1" l="1"/>
  <c r="I19" i="1"/>
  <c r="H19" i="1"/>
  <c r="G19" i="1"/>
  <c r="J17" i="1"/>
  <c r="I17" i="1"/>
  <c r="H17" i="1"/>
  <c r="G17" i="1"/>
  <c r="J16" i="1"/>
  <c r="I16" i="1"/>
  <c r="H16" i="1"/>
  <c r="G16" i="1"/>
  <c r="I11" i="1"/>
  <c r="J11" i="1"/>
  <c r="H11" i="1"/>
  <c r="G11" i="1"/>
  <c r="J9" i="1"/>
  <c r="I9" i="1"/>
  <c r="H9" i="1"/>
  <c r="G9" i="1"/>
  <c r="J6" i="1"/>
  <c r="I6" i="1"/>
  <c r="H6" i="1"/>
  <c r="G6" i="1"/>
  <c r="J4" i="1"/>
  <c r="I4" i="1"/>
  <c r="H4" i="1"/>
  <c r="G4" i="1"/>
  <c r="J3" i="1"/>
  <c r="I3" i="1"/>
  <c r="H3" i="1"/>
  <c r="G3" i="1"/>
  <c r="J13" i="1" l="1"/>
  <c r="I13" i="1"/>
  <c r="H13" i="1"/>
  <c r="G13" i="1"/>
  <c r="J8" i="1" l="1"/>
  <c r="I8" i="1"/>
  <c r="H8" i="1"/>
  <c r="G8" i="1"/>
  <c r="F25" i="2" l="1"/>
  <c r="J25" i="2"/>
  <c r="I25" i="2"/>
  <c r="H25" i="2"/>
  <c r="G25" i="2"/>
  <c r="J7" i="2"/>
  <c r="F7" i="2"/>
  <c r="I7" i="2"/>
  <c r="H7" i="2"/>
  <c r="G7" i="2"/>
  <c r="G22" i="1"/>
  <c r="H22" i="1"/>
  <c r="I22" i="1"/>
  <c r="J22" i="1"/>
  <c r="F22" i="1"/>
  <c r="F7" i="1"/>
  <c r="J7" i="1"/>
  <c r="I7" i="1"/>
  <c r="H7" i="1"/>
  <c r="G7" i="1"/>
  <c r="G14" i="2" l="1"/>
  <c r="F14" i="2"/>
  <c r="J14" i="2"/>
  <c r="I14" i="2"/>
  <c r="H14" i="2"/>
  <c r="F18" i="1" l="1"/>
  <c r="G12" i="1"/>
  <c r="H12" i="1"/>
  <c r="I12" i="1"/>
  <c r="J12" i="1"/>
  <c r="F12" i="1"/>
  <c r="J15" i="1"/>
  <c r="I15" i="1"/>
  <c r="H15" i="1"/>
  <c r="G15" i="1"/>
  <c r="J14" i="1" l="1"/>
  <c r="J18" i="1" s="1"/>
  <c r="I14" i="1"/>
  <c r="I18" i="1" s="1"/>
  <c r="H14" i="1"/>
  <c r="H18" i="1" s="1"/>
  <c r="G14" i="1"/>
  <c r="G18" i="1" s="1"/>
  <c r="G11" i="2" l="1"/>
  <c r="H11" i="2"/>
  <c r="I11" i="2"/>
  <c r="J11" i="2"/>
  <c r="F11" i="2"/>
  <c r="F19" i="2"/>
  <c r="I19" i="2" l="1"/>
  <c r="H19" i="2"/>
  <c r="G19" i="2"/>
  <c r="J19" i="2" l="1"/>
</calcChain>
</file>

<file path=xl/sharedStrings.xml><?xml version="1.0" encoding="utf-8"?>
<sst xmlns="http://schemas.openxmlformats.org/spreadsheetml/2006/main" count="170" uniqueCount="69">
  <si>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</si>
  <si>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</si>
  <si>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</si>
  <si>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</si>
  <si>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</si>
  <si>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</si>
  <si>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</si>
  <si>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</si>
  <si>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</si>
  <si>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</si>
  <si>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</si>
  <si>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</si>
  <si>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</si>
  <si>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</si>
  <si>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</si>
  <si>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</si>
  <si>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</si>
  <si>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</si>
  <si>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</si>
  <si>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</si>
  <si>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</si>
  <si>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</si>
  <si>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</si>
  <si>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</si>
  <si>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</si>
  <si>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</si>
  <si>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</si>
  <si>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</si>
  <si>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</si>
  <si>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</si>
  <si>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</si>
  <si>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ТТК№5</t>
  </si>
  <si>
    <t>Батон "Домашний"</t>
  </si>
  <si>
    <t>200/15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</si>
  <si>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</si>
  <si>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</si>
  <si>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</si>
  <si>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Обед 6-7 кл.</t>
  </si>
  <si>
    <t>ПР</t>
  </si>
  <si>
    <t>№111-2015г.</t>
  </si>
  <si>
    <t>Суп с макаронными изделиями с цыплёнком и зеленью</t>
  </si>
  <si>
    <t>№268-2015г.</t>
  </si>
  <si>
    <t>Котлета из свинины</t>
  </si>
  <si>
    <t>Напиток</t>
  </si>
  <si>
    <t>Молочный коктейль "Авишка" 2,5 %</t>
  </si>
  <si>
    <t>250/10/2</t>
  </si>
  <si>
    <t>№259-2015г.</t>
  </si>
  <si>
    <t>Жаркое по-домашнему (свинина)</t>
  </si>
  <si>
    <t>40/100</t>
  </si>
  <si>
    <t>№71-2015г.</t>
  </si>
  <si>
    <t>Овощи натуральные свежие (огурцы)</t>
  </si>
  <si>
    <t>№2-2015г.</t>
  </si>
  <si>
    <t>Напиток (сладкое блюдо)</t>
  </si>
  <si>
    <t>№389-2015г.</t>
  </si>
  <si>
    <t>Сок фруктовый</t>
  </si>
  <si>
    <t>№302-2015г.</t>
  </si>
  <si>
    <t>Каша рассыпчатая гречневая</t>
  </si>
  <si>
    <t>Батон пшеничный</t>
  </si>
  <si>
    <t>29/72,5</t>
  </si>
  <si>
    <t>№346-2015г.</t>
  </si>
  <si>
    <t>Компот из мандаринов</t>
  </si>
  <si>
    <t>Кондитерское изделие</t>
  </si>
  <si>
    <t>Рулет фруктовый</t>
  </si>
  <si>
    <t>Фрукт</t>
  </si>
  <si>
    <t>№338-2015г.</t>
  </si>
  <si>
    <t>Фрукт свежий (мандарин)</t>
  </si>
  <si>
    <t>20/50</t>
  </si>
  <si>
    <t>Бутерброд с повидлом</t>
  </si>
  <si>
    <t>15/19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</si>
</sst>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/>
    <xf numFmtId="2" fontId="2" fillId="0" borderId="2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2" fontId="1" fillId="0" borderId="5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2" fontId="1" fillId="0" borderId="13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2" fontId="1" fillId="0" borderId="15" xfId="0" applyNumberFormat="1" applyFont="1" applyBorder="1" applyAlignment="1">
      <alignment vertical="center" wrapText="1"/>
    </xf>
    <xf numFmtId="2" fontId="1" fillId="0" borderId="16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2" fontId="1" fillId="0" borderId="15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0" xfId="0" applyFont="1"/>
    <xf numFmtId="4" fontId="5" fillId="0" borderId="5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1" fillId="0" borderId="0" xfId="0" applyFont="1"/>
    <xf numFmtId="0" fontId="1" fillId="0" borderId="0" xfId="0" applyFont="1"/>
    <xf numFmtId="4" fontId="1" fillId="0" borderId="15" xfId="0" applyNumberFormat="1" applyFont="1" applyBorder="1" applyAlignment="1">
      <alignment horizontal="right" vertical="center" wrapText="1"/>
    </xf>
    <xf numFmtId="2" fontId="1" fillId="0" borderId="5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horizontal="right" vertical="center" wrapText="1"/>
    </xf>
    <xf numFmtId="2" fontId="1" fillId="0" borderId="16" xfId="0" applyNumberFormat="1" applyFont="1" applyBorder="1" applyAlignment="1">
      <alignment horizontal="right" vertical="center" wrapText="1"/>
    </xf>
    <xf numFmtId="0" fontId="1" fillId="0" borderId="0" xfId="0" applyFont="1"/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/>
    <xf numFmtId="0" fontId="1" fillId="0" borderId="5" xfId="0" applyNumberFormat="1" applyFont="1" applyBorder="1" applyAlignment="1">
      <alignment horizontal="right" vertical="center" wrapText="1"/>
    </xf>
    <xf numFmtId="0" fontId="1" fillId="0" borderId="15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1" fillId="0" borderId="3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1" fillId="0" borderId="10" xfId="0" applyNumberFormat="1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selection activeCell="B3" sqref="B3:J6"/>
    </sheetView>
  </sheetViews>
  <sheetFormatPr defaultRowHeight="15" x14ac:dyDescent="0.25"/>
  <cols>
    <col min="1" max="1" width="26.28515625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59" t="s">
        <v>21</v>
      </c>
      <c r="C1" s="60"/>
      <c r="D1" s="1" t="s">
        <v>1</v>
      </c>
      <c r="E1" s="30"/>
      <c r="F1" s="1" t="s">
        <v>2</v>
      </c>
      <c r="G1" s="61">
        <v>44558</v>
      </c>
      <c r="H1" s="62"/>
      <c r="I1" s="62"/>
      <c r="J1" s="63"/>
      <c r="K1" s="1"/>
      <c r="L1" s="1"/>
    </row>
    <row r="2" spans="1:12" ht="15.75" thickBot="1" x14ac:dyDescent="0.3">
      <c r="A2" s="44" t="s">
        <v>3</v>
      </c>
      <c r="B2" s="44" t="s">
        <v>4</v>
      </c>
      <c r="C2" s="46" t="s">
        <v>5</v>
      </c>
      <c r="D2" s="44" t="s">
        <v>6</v>
      </c>
      <c r="E2" s="44" t="s">
        <v>7</v>
      </c>
      <c r="F2" s="44" t="s">
        <v>8</v>
      </c>
      <c r="G2" s="5" t="s">
        <v>9</v>
      </c>
      <c r="H2" s="5" t="s">
        <v>10</v>
      </c>
      <c r="I2" s="5" t="s">
        <v>11</v>
      </c>
      <c r="J2" s="45" t="s">
        <v>12</v>
      </c>
    </row>
    <row r="3" spans="1:12" x14ac:dyDescent="0.25">
      <c r="A3" s="51" t="s">
        <v>26</v>
      </c>
      <c r="B3" s="22" t="s">
        <v>13</v>
      </c>
      <c r="C3" s="14" t="s">
        <v>41</v>
      </c>
      <c r="D3" s="14" t="s">
        <v>42</v>
      </c>
      <c r="E3" s="15">
        <v>50</v>
      </c>
      <c r="F3" s="16">
        <v>21.56</v>
      </c>
      <c r="G3" s="16">
        <f>182*1</f>
        <v>182</v>
      </c>
      <c r="H3" s="16">
        <f>6.74*1</f>
        <v>6.74</v>
      </c>
      <c r="I3" s="16">
        <f>13.91*1</f>
        <v>13.91</v>
      </c>
      <c r="J3" s="17">
        <f>7.09*1</f>
        <v>7.09</v>
      </c>
    </row>
    <row r="4" spans="1:12" x14ac:dyDescent="0.25">
      <c r="A4" s="51"/>
      <c r="B4" s="8" t="s">
        <v>17</v>
      </c>
      <c r="C4" s="6" t="s">
        <v>55</v>
      </c>
      <c r="D4" s="6" t="s">
        <v>56</v>
      </c>
      <c r="E4" s="18">
        <v>100</v>
      </c>
      <c r="F4" s="7">
        <v>11.31</v>
      </c>
      <c r="G4" s="27">
        <f>1625*0.1</f>
        <v>162.5</v>
      </c>
      <c r="H4" s="27">
        <f>57.32*0.1</f>
        <v>5.7320000000000002</v>
      </c>
      <c r="I4" s="27">
        <f>40.62*0.1</f>
        <v>4.0620000000000003</v>
      </c>
      <c r="J4" s="28">
        <f>257.61*0.1</f>
        <v>25.761000000000003</v>
      </c>
      <c r="K4"/>
    </row>
    <row r="5" spans="1:12" x14ac:dyDescent="0.25">
      <c r="A5" s="51"/>
      <c r="B5" s="8" t="s">
        <v>43</v>
      </c>
      <c r="C5" s="6" t="s">
        <v>38</v>
      </c>
      <c r="D5" s="6" t="s">
        <v>44</v>
      </c>
      <c r="E5" s="18">
        <v>200</v>
      </c>
      <c r="F5" s="7">
        <v>34.299999999999997</v>
      </c>
      <c r="G5" s="7">
        <v>160</v>
      </c>
      <c r="H5" s="7">
        <v>6.2</v>
      </c>
      <c r="I5" s="7">
        <v>5</v>
      </c>
      <c r="J5" s="9">
        <v>22</v>
      </c>
      <c r="K5"/>
    </row>
    <row r="6" spans="1:12" ht="15.75" thickBot="1" x14ac:dyDescent="0.3">
      <c r="A6" s="52"/>
      <c r="B6" s="10" t="s">
        <v>14</v>
      </c>
      <c r="C6" s="11" t="s">
        <v>38</v>
      </c>
      <c r="D6" s="11" t="s">
        <v>57</v>
      </c>
      <c r="E6" s="19">
        <v>19.5</v>
      </c>
      <c r="F6" s="20">
        <v>2.33</v>
      </c>
      <c r="G6" s="20">
        <f>280*0.195</f>
        <v>54.6</v>
      </c>
      <c r="H6" s="12">
        <f>8*0.195</f>
        <v>1.56</v>
      </c>
      <c r="I6" s="12">
        <f>3*0.195</f>
        <v>0.58499999999999996</v>
      </c>
      <c r="J6" s="13">
        <f>54*0.195</f>
        <v>10.530000000000001</v>
      </c>
      <c r="K6"/>
    </row>
    <row r="7" spans="1:12" ht="16.5" thickBot="1" x14ac:dyDescent="0.3">
      <c r="A7" s="55" t="s">
        <v>15</v>
      </c>
      <c r="B7" s="67"/>
      <c r="C7" s="67"/>
      <c r="D7" s="67"/>
      <c r="E7" s="68"/>
      <c r="F7" s="21">
        <f>SUM(F3:F6)</f>
        <v>69.499999999999986</v>
      </c>
      <c r="G7" s="21">
        <f>SUM(G3:G6)</f>
        <v>559.1</v>
      </c>
      <c r="H7" s="21">
        <f>SUM(H3:H6)</f>
        <v>20.231999999999999</v>
      </c>
      <c r="I7" s="21">
        <f>SUM(I3:I6)</f>
        <v>23.557000000000002</v>
      </c>
      <c r="J7" s="21">
        <f>SUM(J3:J6)</f>
        <v>65.381</v>
      </c>
    </row>
    <row r="8" spans="1:12" s="43" customFormat="1" ht="30" x14ac:dyDescent="0.25">
      <c r="A8" s="53" t="s">
        <v>27</v>
      </c>
      <c r="B8" s="22" t="s">
        <v>16</v>
      </c>
      <c r="C8" s="23" t="s">
        <v>39</v>
      </c>
      <c r="D8" s="23" t="s">
        <v>40</v>
      </c>
      <c r="E8" s="15" t="s">
        <v>45</v>
      </c>
      <c r="F8" s="16">
        <v>13.24</v>
      </c>
      <c r="G8" s="16">
        <f>468*0.25+211*0.1</f>
        <v>138.1</v>
      </c>
      <c r="H8" s="16">
        <f>9.54*0.25+21.1*0.1</f>
        <v>4.4950000000000001</v>
      </c>
      <c r="I8" s="16">
        <f>20.31*0.25+13.6*0.1</f>
        <v>6.4375</v>
      </c>
      <c r="J8" s="17">
        <f>51.98*0.25+0</f>
        <v>12.994999999999999</v>
      </c>
    </row>
    <row r="9" spans="1:12" s="37" customFormat="1" x14ac:dyDescent="0.25">
      <c r="A9" s="54"/>
      <c r="B9" s="8" t="s">
        <v>13</v>
      </c>
      <c r="C9" s="35" t="s">
        <v>46</v>
      </c>
      <c r="D9" s="34" t="s">
        <v>47</v>
      </c>
      <c r="E9" s="18" t="s">
        <v>58</v>
      </c>
      <c r="F9" s="7">
        <v>28.19</v>
      </c>
      <c r="G9" s="29">
        <f>383/140*101.5</f>
        <v>277.67500000000001</v>
      </c>
      <c r="H9" s="29">
        <f>12.3/140*101.5</f>
        <v>8.9175000000000004</v>
      </c>
      <c r="I9" s="29">
        <f>29.5/140*101.5</f>
        <v>21.387499999999999</v>
      </c>
      <c r="J9" s="41">
        <f>16.58/140*101.5</f>
        <v>12.020499999999998</v>
      </c>
      <c r="K9"/>
    </row>
    <row r="10" spans="1:12" x14ac:dyDescent="0.25">
      <c r="A10" s="54"/>
      <c r="B10" s="8" t="s">
        <v>18</v>
      </c>
      <c r="C10" s="6" t="s">
        <v>19</v>
      </c>
      <c r="D10" s="6" t="s">
        <v>20</v>
      </c>
      <c r="E10" s="18" t="s">
        <v>33</v>
      </c>
      <c r="F10" s="7">
        <v>2.69</v>
      </c>
      <c r="G10" s="7">
        <v>60</v>
      </c>
      <c r="H10" s="7">
        <v>7.0000000000000007E-2</v>
      </c>
      <c r="I10" s="7">
        <v>0.02</v>
      </c>
      <c r="J10" s="9">
        <v>15</v>
      </c>
      <c r="K10"/>
    </row>
    <row r="11" spans="1:12" ht="15.75" thickBot="1" x14ac:dyDescent="0.3">
      <c r="A11" s="54"/>
      <c r="B11" s="10" t="s">
        <v>14</v>
      </c>
      <c r="C11" s="11" t="s">
        <v>31</v>
      </c>
      <c r="D11" s="11" t="s">
        <v>32</v>
      </c>
      <c r="E11" s="19">
        <v>21.5</v>
      </c>
      <c r="F11" s="20">
        <v>0.88</v>
      </c>
      <c r="G11" s="20">
        <f>229.7*0.215</f>
        <v>49.385499999999993</v>
      </c>
      <c r="H11" s="12">
        <f>6.7*0.215</f>
        <v>1.4405000000000001</v>
      </c>
      <c r="I11" s="12">
        <f>1.1*0.215</f>
        <v>0.23650000000000002</v>
      </c>
      <c r="J11" s="13">
        <f>48.3*0.215</f>
        <v>10.384499999999999</v>
      </c>
    </row>
    <row r="12" spans="1:12" ht="16.5" thickBot="1" x14ac:dyDescent="0.3">
      <c r="A12" s="69" t="s">
        <v>15</v>
      </c>
      <c r="B12" s="67"/>
      <c r="C12" s="67"/>
      <c r="D12" s="67"/>
      <c r="E12" s="68"/>
      <c r="F12" s="21">
        <f>SUM(F8:F11)</f>
        <v>45</v>
      </c>
      <c r="G12" s="21">
        <f t="shared" ref="G12:J12" si="0">SUM(G8:G11)</f>
        <v>525.16049999999996</v>
      </c>
      <c r="H12" s="21">
        <f t="shared" si="0"/>
        <v>14.923000000000002</v>
      </c>
      <c r="I12" s="21">
        <f t="shared" si="0"/>
        <v>28.081499999999998</v>
      </c>
      <c r="J12" s="21">
        <f t="shared" si="0"/>
        <v>50.399999999999991</v>
      </c>
    </row>
    <row r="13" spans="1:12" s="26" customFormat="1" x14ac:dyDescent="0.25">
      <c r="A13" s="58" t="s">
        <v>28</v>
      </c>
      <c r="B13" s="22" t="s">
        <v>30</v>
      </c>
      <c r="C13" s="23" t="s">
        <v>49</v>
      </c>
      <c r="D13" s="23" t="s">
        <v>50</v>
      </c>
      <c r="E13" s="15">
        <v>25</v>
      </c>
      <c r="F13" s="16">
        <v>6.21</v>
      </c>
      <c r="G13" s="16">
        <f>6/50*25</f>
        <v>3</v>
      </c>
      <c r="H13" s="16">
        <f>0.35/50*25</f>
        <v>0.17499999999999999</v>
      </c>
      <c r="I13" s="16">
        <f>0.05/50*25</f>
        <v>2.5000000000000001E-2</v>
      </c>
      <c r="J13" s="17">
        <f>0.95/50*25</f>
        <v>0.47499999999999998</v>
      </c>
    </row>
    <row r="14" spans="1:12" ht="30" x14ac:dyDescent="0.25">
      <c r="A14" s="51"/>
      <c r="B14" s="8" t="s">
        <v>16</v>
      </c>
      <c r="C14" s="6" t="s">
        <v>39</v>
      </c>
      <c r="D14" s="6" t="s">
        <v>40</v>
      </c>
      <c r="E14" s="18" t="s">
        <v>45</v>
      </c>
      <c r="F14" s="7">
        <v>13.24</v>
      </c>
      <c r="G14" s="7">
        <f>468*0.25+211*0.1</f>
        <v>138.1</v>
      </c>
      <c r="H14" s="7">
        <f>9.54*0.25+21.1*0.1</f>
        <v>4.4950000000000001</v>
      </c>
      <c r="I14" s="7">
        <f>20.31*0.25+13.6*0.1</f>
        <v>6.4375</v>
      </c>
      <c r="J14" s="9">
        <f>51.98*0.25+0</f>
        <v>12.994999999999999</v>
      </c>
    </row>
    <row r="15" spans="1:12" s="26" customFormat="1" x14ac:dyDescent="0.25">
      <c r="A15" s="51"/>
      <c r="B15" s="8" t="s">
        <v>13</v>
      </c>
      <c r="C15" s="35" t="s">
        <v>46</v>
      </c>
      <c r="D15" s="35" t="s">
        <v>47</v>
      </c>
      <c r="E15" s="18" t="s">
        <v>48</v>
      </c>
      <c r="F15" s="7">
        <v>38.880000000000003</v>
      </c>
      <c r="G15" s="29">
        <f>383*0.8</f>
        <v>306.40000000000003</v>
      </c>
      <c r="H15" s="29">
        <f>12.3*0.8</f>
        <v>9.8400000000000016</v>
      </c>
      <c r="I15" s="29">
        <f>29.5*0.8</f>
        <v>23.6</v>
      </c>
      <c r="J15" s="41">
        <f>16.58*0.8</f>
        <v>13.263999999999999</v>
      </c>
      <c r="K15"/>
    </row>
    <row r="16" spans="1:12" s="26" customFormat="1" x14ac:dyDescent="0.25">
      <c r="A16" s="51"/>
      <c r="B16" s="8" t="s">
        <v>52</v>
      </c>
      <c r="C16" s="35" t="s">
        <v>59</v>
      </c>
      <c r="D16" s="36" t="s">
        <v>60</v>
      </c>
      <c r="E16" s="18">
        <v>200</v>
      </c>
      <c r="F16" s="7">
        <v>7.42</v>
      </c>
      <c r="G16" s="27">
        <f>694*0.2</f>
        <v>138.80000000000001</v>
      </c>
      <c r="H16" s="27">
        <f>2*0.2</f>
        <v>0.4</v>
      </c>
      <c r="I16" s="27">
        <f>0.5*0.2</f>
        <v>0.1</v>
      </c>
      <c r="J16" s="28">
        <f>168.45*0.2</f>
        <v>33.69</v>
      </c>
      <c r="K16"/>
    </row>
    <row r="17" spans="1:11" s="47" customFormat="1" ht="15.75" thickBot="1" x14ac:dyDescent="0.3">
      <c r="A17" s="52"/>
      <c r="B17" s="10" t="s">
        <v>14</v>
      </c>
      <c r="C17" s="11" t="s">
        <v>38</v>
      </c>
      <c r="D17" s="11" t="s">
        <v>57</v>
      </c>
      <c r="E17" s="19">
        <v>31.5</v>
      </c>
      <c r="F17" s="20">
        <v>3.75</v>
      </c>
      <c r="G17" s="20">
        <f>280*0.315</f>
        <v>88.2</v>
      </c>
      <c r="H17" s="12">
        <f>8*0.315</f>
        <v>2.52</v>
      </c>
      <c r="I17" s="12">
        <f>3*0.315</f>
        <v>0.94500000000000006</v>
      </c>
      <c r="J17" s="13">
        <f>54*0.315</f>
        <v>17.010000000000002</v>
      </c>
      <c r="K17"/>
    </row>
    <row r="18" spans="1:11" ht="16.5" thickBot="1" x14ac:dyDescent="0.3">
      <c r="A18" s="55" t="s">
        <v>15</v>
      </c>
      <c r="B18" s="67"/>
      <c r="C18" s="67"/>
      <c r="D18" s="67"/>
      <c r="E18" s="68"/>
      <c r="F18" s="21">
        <f>SUM(F13:F17)</f>
        <v>69.5</v>
      </c>
      <c r="G18" s="21">
        <f>SUM(G13:G17)</f>
        <v>674.5</v>
      </c>
      <c r="H18" s="21">
        <f>SUM(H13:H17)</f>
        <v>17.430000000000003</v>
      </c>
      <c r="I18" s="21">
        <f>SUM(I13:I17)</f>
        <v>31.107500000000002</v>
      </c>
      <c r="J18" s="21">
        <f>SUM(J13:J17)</f>
        <v>77.433999999999997</v>
      </c>
      <c r="K18"/>
    </row>
    <row r="19" spans="1:11" s="43" customFormat="1" x14ac:dyDescent="0.25">
      <c r="A19" s="53" t="s">
        <v>29</v>
      </c>
      <c r="B19" s="22" t="s">
        <v>43</v>
      </c>
      <c r="C19" s="23" t="s">
        <v>53</v>
      </c>
      <c r="D19" s="23" t="s">
        <v>54</v>
      </c>
      <c r="E19" s="83">
        <v>200</v>
      </c>
      <c r="F19" s="84">
        <v>15</v>
      </c>
      <c r="G19" s="85">
        <f>424*0.2</f>
        <v>84.800000000000011</v>
      </c>
      <c r="H19" s="16">
        <f>5*0.2</f>
        <v>1</v>
      </c>
      <c r="I19" s="16">
        <f>0</f>
        <v>0</v>
      </c>
      <c r="J19" s="17">
        <f>101*0.2</f>
        <v>20.200000000000003</v>
      </c>
      <c r="K19"/>
    </row>
    <row r="20" spans="1:11" s="47" customFormat="1" x14ac:dyDescent="0.25">
      <c r="A20" s="54"/>
      <c r="B20" s="8" t="s">
        <v>61</v>
      </c>
      <c r="C20" s="6" t="s">
        <v>38</v>
      </c>
      <c r="D20" s="6" t="s">
        <v>62</v>
      </c>
      <c r="E20" s="48">
        <v>73</v>
      </c>
      <c r="F20" s="40">
        <v>14.32</v>
      </c>
      <c r="G20" s="29">
        <f>173.25/55*73</f>
        <v>229.95</v>
      </c>
      <c r="H20" s="7">
        <f>3.85/55*73</f>
        <v>5.1100000000000003</v>
      </c>
      <c r="I20" s="7">
        <f>6.05/55*73</f>
        <v>8.0299999999999994</v>
      </c>
      <c r="J20" s="9">
        <f>25.85/55*73</f>
        <v>34.31</v>
      </c>
      <c r="K20"/>
    </row>
    <row r="21" spans="1:11" s="38" customFormat="1" ht="14.25" customHeight="1" thickBot="1" x14ac:dyDescent="0.3">
      <c r="A21" s="54"/>
      <c r="B21" s="10" t="s">
        <v>63</v>
      </c>
      <c r="C21" s="11" t="s">
        <v>64</v>
      </c>
      <c r="D21" s="11" t="s">
        <v>65</v>
      </c>
      <c r="E21" s="49">
        <v>100</v>
      </c>
      <c r="F21" s="12">
        <v>15.68</v>
      </c>
      <c r="G21" s="39">
        <f>38</f>
        <v>38</v>
      </c>
      <c r="H21" s="20">
        <f>0.8</f>
        <v>0.8</v>
      </c>
      <c r="I21" s="20">
        <f>0.2</f>
        <v>0.2</v>
      </c>
      <c r="J21" s="42">
        <f>7.5</f>
        <v>7.5</v>
      </c>
    </row>
    <row r="22" spans="1:11" ht="16.5" thickBot="1" x14ac:dyDescent="0.3">
      <c r="A22" s="55" t="s">
        <v>15</v>
      </c>
      <c r="B22" s="56"/>
      <c r="C22" s="56"/>
      <c r="D22" s="56"/>
      <c r="E22" s="57"/>
      <c r="F22" s="3">
        <f>SUM(F19:F21)</f>
        <v>45</v>
      </c>
      <c r="G22" s="3">
        <f>SUM(G19:G21)</f>
        <v>352.75</v>
      </c>
      <c r="H22" s="3">
        <f>SUM(H19:H21)</f>
        <v>6.91</v>
      </c>
      <c r="I22" s="3">
        <f>SUM(I19:I21)</f>
        <v>8.2299999999999986</v>
      </c>
      <c r="J22" s="3">
        <f>SUM(J19:J21)</f>
        <v>62.010000000000005</v>
      </c>
      <c r="K22"/>
    </row>
    <row r="24" spans="1:11" ht="15.75" thickBot="1" x14ac:dyDescent="0.3">
      <c r="A24" s="65" t="s">
        <v>24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1" ht="15.75" x14ac:dyDescent="0.25">
      <c r="A25" s="25"/>
      <c r="B25" s="25"/>
      <c r="C25" s="64" t="s">
        <v>22</v>
      </c>
      <c r="D25" s="64"/>
      <c r="G25" s="66"/>
      <c r="H25" s="66"/>
      <c r="I25" s="66"/>
      <c r="J25" s="66"/>
    </row>
    <row r="26" spans="1:11" x14ac:dyDescent="0.25">
      <c r="A26" s="1"/>
      <c r="B26" s="1"/>
      <c r="C26" s="1"/>
      <c r="D26" s="1"/>
    </row>
    <row r="27" spans="1:11" x14ac:dyDescent="0.25">
      <c r="A27" s="50" t="s">
        <v>23</v>
      </c>
      <c r="B27" s="50"/>
    </row>
    <row r="28" spans="1:11" x14ac:dyDescent="0.25">
      <c r="A28" s="50" t="s">
        <v>25</v>
      </c>
      <c r="B28" s="50"/>
    </row>
    <row r="29" spans="1:11" x14ac:dyDescent="0.25">
      <c r="A29" s="4"/>
    </row>
    <row r="33" customFormat="1" x14ac:dyDescent="0.25"/>
    <row r="34" customFormat="1" x14ac:dyDescent="0.25"/>
    <row r="35" customFormat="1" x14ac:dyDescent="0.25"/>
    <row r="36" customFormat="1" x14ac:dyDescent="0.25"/>
  </sheetData>
  <mergeCells count="15">
    <mergeCell ref="B1:C1"/>
    <mergeCell ref="G1:J1"/>
    <mergeCell ref="C25:D25"/>
    <mergeCell ref="A24:J24"/>
    <mergeCell ref="G25:J25"/>
    <mergeCell ref="A7:E7"/>
    <mergeCell ref="A8:A11"/>
    <mergeCell ref="A12:E12"/>
    <mergeCell ref="A18:E18"/>
    <mergeCell ref="A27:B27"/>
    <mergeCell ref="A28:B28"/>
    <mergeCell ref="A3:A6"/>
    <mergeCell ref="A19:A21"/>
    <mergeCell ref="A22:E22"/>
    <mergeCell ref="A13:A1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F13" sqref="F13"/>
    </sheetView>
  </sheetViews>
  <sheetFormatPr defaultRowHeight="15" x14ac:dyDescent="0.25"/>
  <cols>
    <col min="1" max="1" width="29.85546875" style="2" customWidth="1"/>
    <col min="2" max="2" width="24.7109375" style="2" customWidth="1"/>
    <col min="3" max="3" width="12.28515625" style="2" customWidth="1"/>
    <col min="4" max="4" width="46.28515625" style="2" customWidth="1"/>
    <col min="5" max="5" width="10.140625" style="2" bestFit="1" customWidth="1"/>
    <col min="6" max="6" width="9.140625" style="2"/>
    <col min="7" max="7" width="18.140625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78" t="s">
        <v>21</v>
      </c>
      <c r="C1" s="79"/>
      <c r="D1" s="1" t="s">
        <v>1</v>
      </c>
      <c r="E1" s="30"/>
      <c r="F1" s="1" t="s">
        <v>2</v>
      </c>
      <c r="G1" s="80">
        <v>44558</v>
      </c>
      <c r="H1" s="81"/>
      <c r="I1" s="81"/>
      <c r="J1" s="81"/>
      <c r="K1" s="1"/>
      <c r="L1" s="1"/>
    </row>
    <row r="2" spans="1:12" ht="15.75" thickBot="1" x14ac:dyDescent="0.3">
      <c r="A2" s="44" t="s">
        <v>3</v>
      </c>
      <c r="B2" s="31" t="s">
        <v>4</v>
      </c>
      <c r="C2" s="32" t="s">
        <v>5</v>
      </c>
      <c r="D2" s="32" t="s">
        <v>6</v>
      </c>
      <c r="E2" s="32" t="s">
        <v>7</v>
      </c>
      <c r="F2" s="32" t="s">
        <v>8</v>
      </c>
      <c r="G2" s="32" t="s">
        <v>9</v>
      </c>
      <c r="H2" s="32" t="s">
        <v>10</v>
      </c>
      <c r="I2" s="32" t="s">
        <v>11</v>
      </c>
      <c r="J2" s="33" t="s">
        <v>12</v>
      </c>
    </row>
    <row r="3" spans="1:12" ht="15.75" customHeight="1" x14ac:dyDescent="0.25">
      <c r="A3" s="51" t="s">
        <v>26</v>
      </c>
      <c r="B3" s="22" t="s">
        <v>13</v>
      </c>
      <c r="C3" s="14" t="s">
        <v>41</v>
      </c>
      <c r="D3" s="14" t="s">
        <v>42</v>
      </c>
      <c r="E3" s="15">
        <v>50</v>
      </c>
      <c r="F3" s="16">
        <v>21.56</v>
      </c>
      <c r="G3" s="16">
        <f>182*1</f>
        <v>182</v>
      </c>
      <c r="H3" s="16">
        <f>6.74*1</f>
        <v>6.74</v>
      </c>
      <c r="I3" s="16">
        <f>13.91*1</f>
        <v>13.91</v>
      </c>
      <c r="J3" s="17">
        <f>7.09*1</f>
        <v>7.09</v>
      </c>
    </row>
    <row r="4" spans="1:12" x14ac:dyDescent="0.25">
      <c r="A4" s="51"/>
      <c r="B4" s="8" t="s">
        <v>17</v>
      </c>
      <c r="C4" s="6" t="s">
        <v>55</v>
      </c>
      <c r="D4" s="6" t="s">
        <v>56</v>
      </c>
      <c r="E4" s="18">
        <v>100</v>
      </c>
      <c r="F4" s="7">
        <v>11.31</v>
      </c>
      <c r="G4" s="27">
        <f>1625*0.1</f>
        <v>162.5</v>
      </c>
      <c r="H4" s="27">
        <f>57.32*0.1</f>
        <v>5.7320000000000002</v>
      </c>
      <c r="I4" s="27">
        <f>40.62*0.1</f>
        <v>4.0620000000000003</v>
      </c>
      <c r="J4" s="28">
        <f>257.61*0.1</f>
        <v>25.761000000000003</v>
      </c>
    </row>
    <row r="5" spans="1:12" s="37" customFormat="1" x14ac:dyDescent="0.25">
      <c r="A5" s="51"/>
      <c r="B5" s="8" t="s">
        <v>43</v>
      </c>
      <c r="C5" s="6" t="s">
        <v>38</v>
      </c>
      <c r="D5" s="6" t="s">
        <v>44</v>
      </c>
      <c r="E5" s="18">
        <v>200</v>
      </c>
      <c r="F5" s="7">
        <v>34.299999999999997</v>
      </c>
      <c r="G5" s="7">
        <v>160</v>
      </c>
      <c r="H5" s="7">
        <v>6.2</v>
      </c>
      <c r="I5" s="7">
        <v>5</v>
      </c>
      <c r="J5" s="9">
        <v>22</v>
      </c>
    </row>
    <row r="6" spans="1:12" ht="15.75" thickBot="1" x14ac:dyDescent="0.3">
      <c r="A6" s="52"/>
      <c r="B6" s="10" t="s">
        <v>14</v>
      </c>
      <c r="C6" s="11" t="s">
        <v>38</v>
      </c>
      <c r="D6" s="11" t="s">
        <v>57</v>
      </c>
      <c r="E6" s="19">
        <v>19.5</v>
      </c>
      <c r="F6" s="20">
        <v>2.33</v>
      </c>
      <c r="G6" s="20">
        <f>280*0.195</f>
        <v>54.6</v>
      </c>
      <c r="H6" s="12">
        <f>8*0.195</f>
        <v>1.56</v>
      </c>
      <c r="I6" s="12">
        <f>3*0.195</f>
        <v>0.58499999999999996</v>
      </c>
      <c r="J6" s="13">
        <f>54*0.195</f>
        <v>10.530000000000001</v>
      </c>
    </row>
    <row r="7" spans="1:12" ht="16.5" thickBot="1" x14ac:dyDescent="0.3">
      <c r="A7" s="82" t="s">
        <v>15</v>
      </c>
      <c r="B7" s="67"/>
      <c r="C7" s="67"/>
      <c r="D7" s="67"/>
      <c r="E7" s="68"/>
      <c r="F7" s="21">
        <f>SUM(F3:F6)</f>
        <v>69.499999999999986</v>
      </c>
      <c r="G7" s="21">
        <f>SUM(G3:G6)</f>
        <v>559.1</v>
      </c>
      <c r="H7" s="21">
        <f>SUM(H3:H6)</f>
        <v>20.231999999999999</v>
      </c>
      <c r="I7" s="21">
        <f>SUM(I3:I6)</f>
        <v>23.557000000000002</v>
      </c>
      <c r="J7" s="21">
        <f>SUM(J3:J6)</f>
        <v>65.381</v>
      </c>
    </row>
    <row r="8" spans="1:12" s="47" customFormat="1" x14ac:dyDescent="0.25">
      <c r="A8" s="70" t="s">
        <v>34</v>
      </c>
      <c r="B8" s="22" t="s">
        <v>13</v>
      </c>
      <c r="C8" s="14" t="s">
        <v>46</v>
      </c>
      <c r="D8" s="14" t="s">
        <v>47</v>
      </c>
      <c r="E8" s="15" t="s">
        <v>66</v>
      </c>
      <c r="F8" s="16">
        <v>19.440000000000001</v>
      </c>
      <c r="G8" s="85">
        <f>383*0.8</f>
        <v>306.40000000000003</v>
      </c>
      <c r="H8" s="85">
        <f>12.3*0.8</f>
        <v>9.8400000000000016</v>
      </c>
      <c r="I8" s="85">
        <f>29.5*0.8</f>
        <v>23.6</v>
      </c>
      <c r="J8" s="86">
        <f>16.58*0.8</f>
        <v>13.263999999999999</v>
      </c>
    </row>
    <row r="9" spans="1:12" s="37" customFormat="1" x14ac:dyDescent="0.25">
      <c r="A9" s="76"/>
      <c r="B9" s="8" t="s">
        <v>18</v>
      </c>
      <c r="C9" s="6" t="s">
        <v>19</v>
      </c>
      <c r="D9" s="6" t="s">
        <v>20</v>
      </c>
      <c r="E9" s="18" t="s">
        <v>33</v>
      </c>
      <c r="F9" s="7">
        <v>2.69</v>
      </c>
      <c r="G9" s="7">
        <v>60</v>
      </c>
      <c r="H9" s="7">
        <v>7.0000000000000007E-2</v>
      </c>
      <c r="I9" s="7">
        <v>0.02</v>
      </c>
      <c r="J9" s="9">
        <v>15</v>
      </c>
    </row>
    <row r="10" spans="1:12" s="47" customFormat="1" ht="15.75" thickBot="1" x14ac:dyDescent="0.3">
      <c r="A10" s="71"/>
      <c r="B10" s="10" t="s">
        <v>14</v>
      </c>
      <c r="C10" s="11" t="s">
        <v>38</v>
      </c>
      <c r="D10" s="11" t="s">
        <v>57</v>
      </c>
      <c r="E10" s="19">
        <v>41</v>
      </c>
      <c r="F10" s="20">
        <v>4.87</v>
      </c>
      <c r="G10" s="20">
        <f>280*0.41</f>
        <v>114.8</v>
      </c>
      <c r="H10" s="12">
        <f>8*0.41</f>
        <v>3.28</v>
      </c>
      <c r="I10" s="12">
        <f>3*0.41</f>
        <v>1.23</v>
      </c>
      <c r="J10" s="13">
        <f>54*0.41</f>
        <v>22.139999999999997</v>
      </c>
    </row>
    <row r="11" spans="1:12" ht="16.5" thickBot="1" x14ac:dyDescent="0.3">
      <c r="A11" s="77" t="s">
        <v>15</v>
      </c>
      <c r="B11" s="67"/>
      <c r="C11" s="67"/>
      <c r="D11" s="67"/>
      <c r="E11" s="68"/>
      <c r="F11" s="21">
        <f>SUM(F8:F10)</f>
        <v>27.000000000000004</v>
      </c>
      <c r="G11" s="21">
        <f>SUM(G8:G10)</f>
        <v>481.20000000000005</v>
      </c>
      <c r="H11" s="21">
        <f>SUM(H8:H10)</f>
        <v>13.190000000000001</v>
      </c>
      <c r="I11" s="21">
        <f>SUM(I8:I10)</f>
        <v>24.85</v>
      </c>
      <c r="J11" s="21">
        <f>SUM(J8:J10)</f>
        <v>50.403999999999996</v>
      </c>
    </row>
    <row r="12" spans="1:12" s="37" customFormat="1" x14ac:dyDescent="0.25">
      <c r="A12" s="70" t="s">
        <v>36</v>
      </c>
      <c r="B12" s="22" t="s">
        <v>30</v>
      </c>
      <c r="C12" s="23" t="s">
        <v>51</v>
      </c>
      <c r="D12" s="23" t="s">
        <v>67</v>
      </c>
      <c r="E12" s="15" t="s">
        <v>68</v>
      </c>
      <c r="F12" s="16">
        <v>4.3099999999999996</v>
      </c>
      <c r="G12" s="16">
        <v>90.7</v>
      </c>
      <c r="H12" s="16">
        <v>1.58</v>
      </c>
      <c r="I12" s="16">
        <v>0.56999999999999995</v>
      </c>
      <c r="J12" s="17">
        <v>20.010000000000002</v>
      </c>
    </row>
    <row r="13" spans="1:12" s="38" customFormat="1" ht="15.75" thickBot="1" x14ac:dyDescent="0.3">
      <c r="A13" s="71"/>
      <c r="B13" s="10" t="s">
        <v>18</v>
      </c>
      <c r="C13" s="11" t="s">
        <v>19</v>
      </c>
      <c r="D13" s="11" t="s">
        <v>20</v>
      </c>
      <c r="E13" s="19" t="s">
        <v>33</v>
      </c>
      <c r="F13" s="20">
        <v>2.69</v>
      </c>
      <c r="G13" s="20">
        <v>60</v>
      </c>
      <c r="H13" s="20">
        <v>7.0000000000000007E-2</v>
      </c>
      <c r="I13" s="20">
        <v>0.02</v>
      </c>
      <c r="J13" s="42">
        <v>15</v>
      </c>
    </row>
    <row r="14" spans="1:12" ht="16.5" thickBot="1" x14ac:dyDescent="0.3">
      <c r="A14" s="72" t="s">
        <v>15</v>
      </c>
      <c r="B14" s="67"/>
      <c r="C14" s="67"/>
      <c r="D14" s="67"/>
      <c r="E14" s="68"/>
      <c r="F14" s="21">
        <f>SUM(F12:F13)</f>
        <v>7</v>
      </c>
      <c r="G14" s="21">
        <f>SUM(G12:G13)</f>
        <v>150.69999999999999</v>
      </c>
      <c r="H14" s="21">
        <f>SUM(H12:H13)</f>
        <v>1.6500000000000001</v>
      </c>
      <c r="I14" s="21">
        <f>SUM(I12:I13)</f>
        <v>0.59</v>
      </c>
      <c r="J14" s="21">
        <f>SUM(J12:J13)</f>
        <v>35.010000000000005</v>
      </c>
    </row>
    <row r="15" spans="1:12" ht="30" x14ac:dyDescent="0.25">
      <c r="A15" s="53" t="s">
        <v>35</v>
      </c>
      <c r="B15" s="22" t="s">
        <v>16</v>
      </c>
      <c r="C15" s="23" t="s">
        <v>39</v>
      </c>
      <c r="D15" s="23" t="s">
        <v>40</v>
      </c>
      <c r="E15" s="15" t="s">
        <v>45</v>
      </c>
      <c r="F15" s="16">
        <v>13.24</v>
      </c>
      <c r="G15" s="16">
        <f>468*0.25+211*0.1</f>
        <v>138.1</v>
      </c>
      <c r="H15" s="16">
        <f>9.54*0.25+21.1*0.1</f>
        <v>4.4950000000000001</v>
      </c>
      <c r="I15" s="16">
        <f>20.31*0.25+13.6*0.1</f>
        <v>6.4375</v>
      </c>
      <c r="J15" s="17">
        <f>51.98*0.25+0</f>
        <v>12.994999999999999</v>
      </c>
    </row>
    <row r="16" spans="1:12" x14ac:dyDescent="0.25">
      <c r="A16" s="54"/>
      <c r="B16" s="8" t="s">
        <v>13</v>
      </c>
      <c r="C16" s="35" t="s">
        <v>46</v>
      </c>
      <c r="D16" s="34" t="s">
        <v>47</v>
      </c>
      <c r="E16" s="18" t="s">
        <v>58</v>
      </c>
      <c r="F16" s="7">
        <v>28.19</v>
      </c>
      <c r="G16" s="29">
        <f>383/140*101.5</f>
        <v>277.67500000000001</v>
      </c>
      <c r="H16" s="29">
        <f>12.3/140*101.5</f>
        <v>8.9175000000000004</v>
      </c>
      <c r="I16" s="29">
        <f>29.5/140*101.5</f>
        <v>21.387499999999999</v>
      </c>
      <c r="J16" s="41">
        <f>16.58/140*101.5</f>
        <v>12.020499999999998</v>
      </c>
    </row>
    <row r="17" spans="1:10" x14ac:dyDescent="0.25">
      <c r="A17" s="54"/>
      <c r="B17" s="8" t="s">
        <v>18</v>
      </c>
      <c r="C17" s="6" t="s">
        <v>19</v>
      </c>
      <c r="D17" s="6" t="s">
        <v>20</v>
      </c>
      <c r="E17" s="18" t="s">
        <v>33</v>
      </c>
      <c r="F17" s="7">
        <v>2.69</v>
      </c>
      <c r="G17" s="7">
        <v>60</v>
      </c>
      <c r="H17" s="7">
        <v>7.0000000000000007E-2</v>
      </c>
      <c r="I17" s="7">
        <v>0.02</v>
      </c>
      <c r="J17" s="9">
        <v>15</v>
      </c>
    </row>
    <row r="18" spans="1:10" ht="15.75" thickBot="1" x14ac:dyDescent="0.3">
      <c r="A18" s="54"/>
      <c r="B18" s="10" t="s">
        <v>14</v>
      </c>
      <c r="C18" s="11" t="s">
        <v>31</v>
      </c>
      <c r="D18" s="11" t="s">
        <v>32</v>
      </c>
      <c r="E18" s="19">
        <v>21.5</v>
      </c>
      <c r="F18" s="20">
        <v>0.88</v>
      </c>
      <c r="G18" s="20">
        <f>229.7*0.215</f>
        <v>49.385499999999993</v>
      </c>
      <c r="H18" s="12">
        <f>6.7*0.215</f>
        <v>1.4405000000000001</v>
      </c>
      <c r="I18" s="12">
        <f>1.1*0.215</f>
        <v>0.23650000000000002</v>
      </c>
      <c r="J18" s="13">
        <f>48.3*0.215</f>
        <v>10.384499999999999</v>
      </c>
    </row>
    <row r="19" spans="1:10" ht="16.5" thickBot="1" x14ac:dyDescent="0.3">
      <c r="A19" s="69" t="s">
        <v>15</v>
      </c>
      <c r="B19" s="74"/>
      <c r="C19" s="74"/>
      <c r="D19" s="74"/>
      <c r="E19" s="75"/>
      <c r="F19" s="24">
        <f>SUM(F15:F18)</f>
        <v>45</v>
      </c>
      <c r="G19" s="24">
        <f>SUM(G15:G18)</f>
        <v>525.16049999999996</v>
      </c>
      <c r="H19" s="24">
        <f>SUM(H15:H18)</f>
        <v>14.923000000000002</v>
      </c>
      <c r="I19" s="24">
        <f>SUM(I15:I18)</f>
        <v>28.081499999999998</v>
      </c>
      <c r="J19" s="24">
        <f>SUM(J15:J18)</f>
        <v>50.399999999999991</v>
      </c>
    </row>
    <row r="20" spans="1:10" x14ac:dyDescent="0.25">
      <c r="A20" s="73" t="s">
        <v>37</v>
      </c>
      <c r="B20" s="22" t="s">
        <v>30</v>
      </c>
      <c r="C20" s="23" t="s">
        <v>49</v>
      </c>
      <c r="D20" s="23" t="s">
        <v>50</v>
      </c>
      <c r="E20" s="15">
        <v>25</v>
      </c>
      <c r="F20" s="16">
        <v>6.21</v>
      </c>
      <c r="G20" s="16">
        <f>6/50*25</f>
        <v>3</v>
      </c>
      <c r="H20" s="16">
        <f>0.35/50*25</f>
        <v>0.17499999999999999</v>
      </c>
      <c r="I20" s="16">
        <f>0.05/50*25</f>
        <v>2.5000000000000001E-2</v>
      </c>
      <c r="J20" s="17">
        <f>0.95/50*25</f>
        <v>0.47499999999999998</v>
      </c>
    </row>
    <row r="21" spans="1:10" ht="30" x14ac:dyDescent="0.25">
      <c r="A21" s="73"/>
      <c r="B21" s="8" t="s">
        <v>16</v>
      </c>
      <c r="C21" s="6" t="s">
        <v>39</v>
      </c>
      <c r="D21" s="6" t="s">
        <v>40</v>
      </c>
      <c r="E21" s="18" t="s">
        <v>45</v>
      </c>
      <c r="F21" s="7">
        <v>13.24</v>
      </c>
      <c r="G21" s="7">
        <f>468*0.25+211*0.1</f>
        <v>138.1</v>
      </c>
      <c r="H21" s="7">
        <f>9.54*0.25+21.1*0.1</f>
        <v>4.4950000000000001</v>
      </c>
      <c r="I21" s="7">
        <f>20.31*0.25+13.6*0.1</f>
        <v>6.4375</v>
      </c>
      <c r="J21" s="9">
        <f>51.98*0.25+0</f>
        <v>12.994999999999999</v>
      </c>
    </row>
    <row r="22" spans="1:10" x14ac:dyDescent="0.25">
      <c r="A22" s="73"/>
      <c r="B22" s="8" t="s">
        <v>13</v>
      </c>
      <c r="C22" s="35" t="s">
        <v>46</v>
      </c>
      <c r="D22" s="35" t="s">
        <v>47</v>
      </c>
      <c r="E22" s="18" t="s">
        <v>48</v>
      </c>
      <c r="F22" s="7">
        <v>38.880000000000003</v>
      </c>
      <c r="G22" s="29">
        <f>383*0.8</f>
        <v>306.40000000000003</v>
      </c>
      <c r="H22" s="29">
        <f>12.3*0.8</f>
        <v>9.8400000000000016</v>
      </c>
      <c r="I22" s="29">
        <f>29.5*0.8</f>
        <v>23.6</v>
      </c>
      <c r="J22" s="41">
        <f>16.58*0.8</f>
        <v>13.263999999999999</v>
      </c>
    </row>
    <row r="23" spans="1:10" x14ac:dyDescent="0.25">
      <c r="A23" s="73"/>
      <c r="B23" s="8" t="s">
        <v>52</v>
      </c>
      <c r="C23" s="35" t="s">
        <v>59</v>
      </c>
      <c r="D23" s="36" t="s">
        <v>60</v>
      </c>
      <c r="E23" s="18">
        <v>200</v>
      </c>
      <c r="F23" s="7">
        <v>7.42</v>
      </c>
      <c r="G23" s="27">
        <f>694*0.2</f>
        <v>138.80000000000001</v>
      </c>
      <c r="H23" s="27">
        <f>2*0.2</f>
        <v>0.4</v>
      </c>
      <c r="I23" s="27">
        <f>0.5*0.2</f>
        <v>0.1</v>
      </c>
      <c r="J23" s="28">
        <f>168.45*0.2</f>
        <v>33.69</v>
      </c>
    </row>
    <row r="24" spans="1:10" ht="15.75" thickBot="1" x14ac:dyDescent="0.3">
      <c r="A24" s="73"/>
      <c r="B24" s="10" t="s">
        <v>14</v>
      </c>
      <c r="C24" s="11" t="s">
        <v>38</v>
      </c>
      <c r="D24" s="11" t="s">
        <v>57</v>
      </c>
      <c r="E24" s="19">
        <v>31.5</v>
      </c>
      <c r="F24" s="20">
        <v>3.75</v>
      </c>
      <c r="G24" s="20">
        <f>280*0.315</f>
        <v>88.2</v>
      </c>
      <c r="H24" s="12">
        <f>8*0.315</f>
        <v>2.52</v>
      </c>
      <c r="I24" s="12">
        <f>3*0.315</f>
        <v>0.94500000000000006</v>
      </c>
      <c r="J24" s="13">
        <f>54*0.315</f>
        <v>17.010000000000002</v>
      </c>
    </row>
    <row r="25" spans="1:10" ht="16.5" thickBot="1" x14ac:dyDescent="0.3">
      <c r="A25" s="69" t="s">
        <v>15</v>
      </c>
      <c r="B25" s="74"/>
      <c r="C25" s="74"/>
      <c r="D25" s="74"/>
      <c r="E25" s="75"/>
      <c r="F25" s="24">
        <f>SUM(F20:F24)</f>
        <v>69.5</v>
      </c>
      <c r="G25" s="24">
        <f>SUM(G20:G24)</f>
        <v>674.5</v>
      </c>
      <c r="H25" s="24">
        <f>SUM(H20:H24)</f>
        <v>17.430000000000003</v>
      </c>
      <c r="I25" s="24">
        <f>SUM(I20:I24)</f>
        <v>31.107500000000002</v>
      </c>
      <c r="J25" s="24">
        <f>SUM(J20:J24)</f>
        <v>77.433999999999997</v>
      </c>
    </row>
    <row r="27" spans="1:10" ht="15.75" thickBot="1" x14ac:dyDescent="0.3">
      <c r="A27" s="65" t="s">
        <v>24</v>
      </c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15.75" x14ac:dyDescent="0.25">
      <c r="A28" s="25"/>
      <c r="B28" s="25"/>
      <c r="C28" s="64" t="s">
        <v>22</v>
      </c>
      <c r="D28" s="64"/>
      <c r="G28" s="66"/>
      <c r="H28" s="66"/>
      <c r="I28" s="66"/>
      <c r="J28" s="66"/>
    </row>
    <row r="29" spans="1:10" x14ac:dyDescent="0.25">
      <c r="A29" s="1"/>
      <c r="B29" s="1"/>
      <c r="C29" s="1"/>
      <c r="D29" s="1"/>
    </row>
    <row r="30" spans="1:10" x14ac:dyDescent="0.25">
      <c r="A30" s="50" t="s">
        <v>23</v>
      </c>
      <c r="B30" s="50"/>
    </row>
    <row r="31" spans="1:10" x14ac:dyDescent="0.25">
      <c r="A31" s="50" t="s">
        <v>25</v>
      </c>
      <c r="B31" s="50"/>
    </row>
    <row r="32" spans="1:10" x14ac:dyDescent="0.25">
      <c r="A32" s="4"/>
    </row>
  </sheetData>
  <mergeCells count="17">
    <mergeCell ref="A8:A10"/>
    <mergeCell ref="A11:E11"/>
    <mergeCell ref="B1:C1"/>
    <mergeCell ref="G1:J1"/>
    <mergeCell ref="A3:A6"/>
    <mergeCell ref="A7:E7"/>
    <mergeCell ref="A30:B30"/>
    <mergeCell ref="A31:B31"/>
    <mergeCell ref="A12:A13"/>
    <mergeCell ref="A14:E14"/>
    <mergeCell ref="A20:A24"/>
    <mergeCell ref="A25:E25"/>
    <mergeCell ref="A27:J27"/>
    <mergeCell ref="C28:D28"/>
    <mergeCell ref="G28:J28"/>
    <mergeCell ref="A19:E19"/>
    <mergeCell ref="A15:A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28.12 1-4 кл</vt:lpstr>
      <vt:lpstr>28.12 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2021-12-27T12:29:07Z</dcterms:modified>
</cp:coreProperties>
</file>