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8.01 1-4 кл" sheetId="1" r:id="rId1"/>
    <sheet name="28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6" i="2"/>
  <c r="I26" i="2"/>
  <c r="H26" i="2"/>
  <c r="G26" i="2"/>
  <c r="J22" i="2"/>
  <c r="I22" i="2"/>
  <c r="H22" i="2"/>
  <c r="G22" i="2"/>
  <c r="J23" i="2"/>
  <c r="I23" i="2"/>
  <c r="H23" i="2"/>
  <c r="G23" i="2"/>
  <c r="J20" i="2"/>
  <c r="I20" i="2"/>
  <c r="H20" i="2"/>
  <c r="G20" i="2"/>
  <c r="J18" i="2"/>
  <c r="I18" i="2"/>
  <c r="H18" i="2"/>
  <c r="G18" i="2"/>
  <c r="J17" i="2"/>
  <c r="I17" i="2"/>
  <c r="H17" i="2"/>
  <c r="G17" i="2"/>
  <c r="I10" i="2" l="1"/>
  <c r="H10" i="2"/>
  <c r="J10" i="2"/>
  <c r="G10" i="2"/>
  <c r="J12" i="2"/>
  <c r="I12" i="2"/>
  <c r="H12" i="2"/>
  <c r="G12" i="2"/>
  <c r="J6" i="1" l="1"/>
  <c r="I6" i="1"/>
  <c r="H6" i="1"/>
  <c r="G6" i="1"/>
  <c r="J5" i="2"/>
  <c r="I5" i="2"/>
  <c r="H5" i="2"/>
  <c r="G5" i="2"/>
  <c r="J25" i="1" l="1"/>
  <c r="I25" i="1"/>
  <c r="H25" i="1"/>
  <c r="G25" i="1"/>
  <c r="I21" i="1" l="1"/>
  <c r="H21" i="1"/>
  <c r="G21" i="1"/>
  <c r="J16" i="1"/>
  <c r="I16" i="1"/>
  <c r="H16" i="1"/>
  <c r="G16" i="1"/>
  <c r="J14" i="1" l="1"/>
  <c r="I14" i="1"/>
  <c r="H14" i="1"/>
  <c r="G14" i="1"/>
  <c r="J12" i="1" l="1"/>
  <c r="I12" i="1"/>
  <c r="H12" i="1"/>
  <c r="G12" i="1"/>
  <c r="J9" i="1"/>
  <c r="I9" i="1"/>
  <c r="H9" i="1"/>
  <c r="G9" i="1"/>
  <c r="J3" i="1"/>
  <c r="I3" i="1"/>
  <c r="H3" i="1"/>
  <c r="G3" i="1"/>
  <c r="G10" i="1"/>
  <c r="H10" i="1"/>
  <c r="I10" i="1"/>
  <c r="J10" i="1"/>
  <c r="F10" i="1"/>
  <c r="J8" i="2"/>
  <c r="I8" i="2"/>
  <c r="H8" i="2"/>
  <c r="G8" i="2"/>
  <c r="J4" i="2"/>
  <c r="I4" i="2"/>
  <c r="H4" i="2"/>
  <c r="G4" i="2"/>
  <c r="I3" i="2"/>
  <c r="H3" i="2"/>
  <c r="G3" i="2"/>
  <c r="I4" i="1" l="1"/>
  <c r="H4" i="1"/>
  <c r="G4" i="1"/>
  <c r="J5" i="1" l="1"/>
  <c r="I5" i="1"/>
  <c r="H5" i="1"/>
  <c r="G5" i="1"/>
  <c r="G22" i="1" l="1"/>
  <c r="H22" i="1"/>
  <c r="I22" i="1"/>
  <c r="J22" i="1"/>
  <c r="F22" i="1"/>
  <c r="J11" i="1" l="1"/>
  <c r="I11" i="1"/>
  <c r="H11" i="1"/>
  <c r="G11" i="1"/>
  <c r="J18" i="1"/>
  <c r="I18" i="1"/>
  <c r="H18" i="1"/>
  <c r="G18" i="1"/>
  <c r="J17" i="1"/>
  <c r="I17" i="1"/>
  <c r="H17" i="1"/>
  <c r="G17" i="1"/>
  <c r="F21" i="2"/>
  <c r="J21" i="2"/>
  <c r="I21" i="2"/>
  <c r="H21" i="2"/>
  <c r="G21" i="2"/>
  <c r="F13" i="2" l="1"/>
  <c r="J13" i="2"/>
  <c r="I13" i="2"/>
  <c r="H13" i="2"/>
  <c r="G13" i="2"/>
  <c r="F27" i="2" l="1"/>
  <c r="J27" i="2"/>
  <c r="I27" i="2"/>
  <c r="H27" i="2"/>
  <c r="G27" i="2"/>
  <c r="G16" i="2"/>
  <c r="H16" i="2"/>
  <c r="I16" i="2"/>
  <c r="J16" i="2"/>
  <c r="F16" i="2"/>
  <c r="F9" i="2" l="1"/>
  <c r="G9" i="2" l="1"/>
  <c r="J9" i="2"/>
  <c r="H9" i="2" l="1"/>
  <c r="I9" i="2"/>
  <c r="F15" i="1"/>
  <c r="F26" i="1" l="1"/>
  <c r="I26" i="1"/>
  <c r="H26" i="1"/>
  <c r="G26" i="1"/>
  <c r="J26" i="1" l="1"/>
  <c r="J15" i="1"/>
  <c r="I15" i="1"/>
  <c r="H15" i="1"/>
  <c r="G15" i="1"/>
</calcChain>
</file>

<file path=xl/sharedStrings.xml><?xml version="1.0" encoding="utf-8"?>
<sst xmlns="http://schemas.openxmlformats.org/spreadsheetml/2006/main" count="184" uniqueCount="79">
  <si>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</si>
  <si>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</si>
  <si>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</si>
  <si>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</si>
  <si>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</si>
  <si>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</si>
  <si>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</si>
  <si>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</si>
  <si>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</si>
  <si>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</si>
  <si>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</si>
  <si>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</si>
  <si>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</si>
  <si>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</si>
  <si>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</si>
  <si>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</si>
  <si>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</si>
  <si>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</si>
  <si>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</si>
  <si>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</si>
  <si>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</si>
  <si>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</si>
  <si>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</si>
  <si>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</si>
  <si>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</si>
  <si>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</si>
  <si>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</si>
  <si>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</si>
  <si>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</si>
  <si>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</si>
  <si>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</si>
  <si>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</si>
  <si>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</si>
  <si>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</si>
  <si>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</si>
  <si>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</si>
  <si>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</si>
  <si>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</si>
  <si>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</si>
  <si>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</si>
  <si>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Фрукт</t>
  </si>
  <si>
    <t>№338-2015г</t>
  </si>
  <si>
    <t>№424-2015г.</t>
  </si>
  <si>
    <t>Кондитерское изделие</t>
  </si>
  <si>
    <t>ПР</t>
  </si>
  <si>
    <t>№96-2015г.</t>
  </si>
  <si>
    <t>Рассольник ленинградский со сметаной и зеленью</t>
  </si>
  <si>
    <t>№259-2015г.</t>
  </si>
  <si>
    <t>Жаркое по-домашнему из свинины</t>
  </si>
  <si>
    <t>40/100</t>
  </si>
  <si>
    <t>Напиток (сладкое блюдо)</t>
  </si>
  <si>
    <t>№71-2015г.</t>
  </si>
  <si>
    <t>Овощи натуральные свжие (огурцы)</t>
  </si>
  <si>
    <t>Гарнир</t>
  </si>
  <si>
    <t>ТТК №18</t>
  </si>
  <si>
    <t>Филе цыплёнка запеченое</t>
  </si>
  <si>
    <t>Булочка домашная</t>
  </si>
  <si>
    <t>№15-2015г.</t>
  </si>
  <si>
    <t>Сыр "Российский" (порциями)</t>
  </si>
  <si>
    <t>№349-2015г.</t>
  </si>
  <si>
    <t>Компот из смеси сухофруктов</t>
  </si>
  <si>
    <t>20/50</t>
  </si>
  <si>
    <t>№422-2015г.</t>
  </si>
  <si>
    <t>Булочка ванильная</t>
  </si>
  <si>
    <t>Напиток</t>
  </si>
  <si>
    <t>ТТК №92</t>
  </si>
  <si>
    <t>Напиток из мандаринов</t>
  </si>
  <si>
    <t>№306-2015г.</t>
  </si>
  <si>
    <t>Бобовые отварные (кукуруза сахарная консервированная)</t>
  </si>
  <si>
    <t>№389-2015г.</t>
  </si>
  <si>
    <t>Сок фруктовый</t>
  </si>
  <si>
    <t>Пряник шоколадный</t>
  </si>
  <si>
    <t>Фрукт свежий (яблоко)</t>
  </si>
  <si>
    <t>№309-2015г.</t>
  </si>
  <si>
    <t>Макароны отварные</t>
  </si>
  <si>
    <t>№204-2015г.</t>
  </si>
  <si>
    <t>Макароны отварные с сыром</t>
  </si>
  <si>
    <t>150/15</t>
  </si>
  <si>
    <t>Печенье "Лимонное"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</si>
</sst>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/>
    <xf numFmtId="2" fontId="2" fillId="0" borderId="31" xfId="0" applyNumberFormat="1" applyFont="1" applyBorder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2" fontId="1" fillId="0" borderId="5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J22" sqref="J22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8.140625" style="2" customWidth="1"/>
    <col min="5" max="5" width="10.140625" style="2" bestFit="1" customWidth="1"/>
    <col min="6" max="6" width="9.140625" style="2"/>
    <col min="7" max="7" width="13.85546875" style="2" customWidth="1"/>
    <col min="8" max="8" width="9.28515625" style="2" customWidth="1"/>
    <col min="9" max="9" width="8.42578125" style="2" customWidth="1"/>
    <col min="10" max="10" width="10.28515625" style="2" customWidth="1"/>
    <col min="11" max="16384" width="9.140625" style="2"/>
  </cols>
  <sheetData>
    <row r="1" spans="1:12" ht="15.75" thickBot="1" x14ac:dyDescent="0.3">
      <c r="A1" s="1" t="s">
        <v>0</v>
      </c>
      <c r="B1" s="51" t="s">
        <v>21</v>
      </c>
      <c r="C1" s="52"/>
      <c r="D1" s="1" t="s">
        <v>1</v>
      </c>
      <c r="E1" s="31"/>
      <c r="F1" s="1" t="s">
        <v>2</v>
      </c>
      <c r="G1" s="53">
        <v>44589</v>
      </c>
      <c r="H1" s="54"/>
      <c r="I1" s="54"/>
      <c r="J1" s="55"/>
      <c r="K1" s="1"/>
      <c r="L1" s="1"/>
    </row>
    <row r="2" spans="1:12" ht="15.75" thickBot="1" x14ac:dyDescent="0.3">
      <c r="A2" s="46" t="s">
        <v>3</v>
      </c>
      <c r="B2" s="5" t="s">
        <v>4</v>
      </c>
      <c r="C2" s="43" t="s">
        <v>5</v>
      </c>
      <c r="D2" s="47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  <c r="J2" s="47" t="s">
        <v>12</v>
      </c>
    </row>
    <row r="3" spans="1:12" s="50" customFormat="1" x14ac:dyDescent="0.25">
      <c r="A3" s="43"/>
      <c r="B3" s="14" t="s">
        <v>30</v>
      </c>
      <c r="C3" s="15" t="s">
        <v>51</v>
      </c>
      <c r="D3" s="15" t="s">
        <v>52</v>
      </c>
      <c r="E3" s="16">
        <v>15</v>
      </c>
      <c r="F3" s="17">
        <v>5.45</v>
      </c>
      <c r="G3" s="17">
        <f>6/50*15</f>
        <v>1.7999999999999998</v>
      </c>
      <c r="H3" s="17">
        <f>0.35/50*15</f>
        <v>0.10499999999999998</v>
      </c>
      <c r="I3" s="17">
        <f>0.05/50*15</f>
        <v>1.4999999999999999E-2</v>
      </c>
      <c r="J3" s="18">
        <f>0.95/50*15</f>
        <v>0.28499999999999998</v>
      </c>
    </row>
    <row r="4" spans="1:12" s="45" customFormat="1" x14ac:dyDescent="0.25">
      <c r="A4" s="68" t="s">
        <v>26</v>
      </c>
      <c r="B4" s="84" t="s">
        <v>30</v>
      </c>
      <c r="C4" s="38" t="s">
        <v>57</v>
      </c>
      <c r="D4" s="38" t="s">
        <v>58</v>
      </c>
      <c r="E4" s="19">
        <v>12</v>
      </c>
      <c r="F4" s="7">
        <v>10.29</v>
      </c>
      <c r="G4" s="7">
        <f>364*0.12</f>
        <v>43.68</v>
      </c>
      <c r="H4" s="7">
        <f>23.2*0.12</f>
        <v>2.7839999999999998</v>
      </c>
      <c r="I4" s="7">
        <f>29.5*0.12</f>
        <v>3.54</v>
      </c>
      <c r="J4" s="9">
        <v>0</v>
      </c>
    </row>
    <row r="5" spans="1:12" s="44" customFormat="1" x14ac:dyDescent="0.25">
      <c r="A5" s="68"/>
      <c r="B5" s="8" t="s">
        <v>13</v>
      </c>
      <c r="C5" s="38" t="s">
        <v>54</v>
      </c>
      <c r="D5" s="38" t="s">
        <v>55</v>
      </c>
      <c r="E5" s="19">
        <v>50</v>
      </c>
      <c r="F5" s="7">
        <v>38.32</v>
      </c>
      <c r="G5" s="7">
        <f>129.15</f>
        <v>129.15</v>
      </c>
      <c r="H5" s="7">
        <f>17.2</f>
        <v>17.2</v>
      </c>
      <c r="I5" s="7">
        <f>3.8</f>
        <v>3.8</v>
      </c>
      <c r="J5" s="9">
        <f>6.6</f>
        <v>6.6</v>
      </c>
    </row>
    <row r="6" spans="1:12" s="27" customFormat="1" x14ac:dyDescent="0.25">
      <c r="A6" s="68"/>
      <c r="B6" s="8" t="s">
        <v>53</v>
      </c>
      <c r="C6" s="6" t="s">
        <v>73</v>
      </c>
      <c r="D6" s="6" t="s">
        <v>74</v>
      </c>
      <c r="E6" s="19">
        <v>150</v>
      </c>
      <c r="F6" s="7">
        <v>9.52</v>
      </c>
      <c r="G6" s="85">
        <f>112.3*1.5</f>
        <v>168.45</v>
      </c>
      <c r="H6" s="85">
        <f>3.68*1.5</f>
        <v>5.5200000000000005</v>
      </c>
      <c r="I6" s="85">
        <f>3.01*1.5</f>
        <v>4.5149999999999997</v>
      </c>
      <c r="J6" s="86">
        <f>17.63*1.5</f>
        <v>26.445</v>
      </c>
    </row>
    <row r="7" spans="1:12" s="37" customFormat="1" x14ac:dyDescent="0.25">
      <c r="A7" s="68"/>
      <c r="B7" s="8" t="s">
        <v>50</v>
      </c>
      <c r="C7" s="38" t="s">
        <v>59</v>
      </c>
      <c r="D7" s="39" t="s">
        <v>60</v>
      </c>
      <c r="E7" s="19">
        <v>200</v>
      </c>
      <c r="F7" s="7">
        <v>6.47</v>
      </c>
      <c r="G7" s="7">
        <v>132.80000000000001</v>
      </c>
      <c r="H7" s="28">
        <v>0.66</v>
      </c>
      <c r="I7" s="28">
        <v>0.09</v>
      </c>
      <c r="J7" s="29">
        <v>32.01</v>
      </c>
      <c r="K7"/>
    </row>
    <row r="8" spans="1:12" x14ac:dyDescent="0.25">
      <c r="A8" s="68"/>
      <c r="B8" s="8" t="s">
        <v>20</v>
      </c>
      <c r="C8" s="6" t="s">
        <v>42</v>
      </c>
      <c r="D8" s="6" t="s">
        <v>56</v>
      </c>
      <c r="E8" s="19">
        <v>50</v>
      </c>
      <c r="F8" s="7">
        <v>4.22</v>
      </c>
      <c r="G8" s="7">
        <v>159</v>
      </c>
      <c r="H8" s="7">
        <v>3.64</v>
      </c>
      <c r="I8" s="7">
        <v>6.26</v>
      </c>
      <c r="J8" s="9">
        <v>21.96</v>
      </c>
    </row>
    <row r="9" spans="1:12" s="27" customFormat="1" ht="15.75" thickBot="1" x14ac:dyDescent="0.3">
      <c r="A9" s="68"/>
      <c r="B9" s="10" t="s">
        <v>14</v>
      </c>
      <c r="C9" s="11" t="s">
        <v>31</v>
      </c>
      <c r="D9" s="11" t="s">
        <v>32</v>
      </c>
      <c r="E9" s="20">
        <v>11</v>
      </c>
      <c r="F9" s="21">
        <v>0.46</v>
      </c>
      <c r="G9" s="21">
        <f>229.7*0.11</f>
        <v>25.266999999999999</v>
      </c>
      <c r="H9" s="12">
        <f>6.7*0.11</f>
        <v>0.73699999999999999</v>
      </c>
      <c r="I9" s="12">
        <f>1.1*0.11</f>
        <v>0.12100000000000001</v>
      </c>
      <c r="J9" s="13">
        <f>48.3*0.11</f>
        <v>5.3129999999999997</v>
      </c>
    </row>
    <row r="10" spans="1:12" ht="16.5" thickBot="1" x14ac:dyDescent="0.3">
      <c r="A10" s="59" t="s">
        <v>15</v>
      </c>
      <c r="B10" s="60"/>
      <c r="C10" s="60"/>
      <c r="D10" s="60"/>
      <c r="E10" s="61"/>
      <c r="F10" s="22">
        <f>SUM(F3:F9)</f>
        <v>74.72999999999999</v>
      </c>
      <c r="G10" s="22">
        <f t="shared" ref="G10:J10" si="0">SUM(G3:G9)</f>
        <v>660.14700000000005</v>
      </c>
      <c r="H10" s="22">
        <f t="shared" si="0"/>
        <v>30.645999999999997</v>
      </c>
      <c r="I10" s="22">
        <f t="shared" si="0"/>
        <v>18.340999999999998</v>
      </c>
      <c r="J10" s="22">
        <f t="shared" si="0"/>
        <v>92.613000000000014</v>
      </c>
    </row>
    <row r="11" spans="1:12" x14ac:dyDescent="0.25">
      <c r="A11" s="62" t="s">
        <v>27</v>
      </c>
      <c r="B11" s="23" t="s">
        <v>16</v>
      </c>
      <c r="C11" s="24" t="s">
        <v>45</v>
      </c>
      <c r="D11" s="24" t="s">
        <v>46</v>
      </c>
      <c r="E11" s="16" t="s">
        <v>34</v>
      </c>
      <c r="F11" s="17">
        <v>15.73</v>
      </c>
      <c r="G11" s="17">
        <f>429*0.25+220*0.1</f>
        <v>129.25</v>
      </c>
      <c r="H11" s="17">
        <f>8.07*0.25+16.8*0.1</f>
        <v>3.6975000000000002</v>
      </c>
      <c r="I11" s="17">
        <f>20.36*0.25+17*0.1</f>
        <v>6.79</v>
      </c>
      <c r="J11" s="18">
        <f>47.92*0.25+0.2*0.1</f>
        <v>12</v>
      </c>
      <c r="K11"/>
    </row>
    <row r="12" spans="1:12" x14ac:dyDescent="0.25">
      <c r="A12" s="63"/>
      <c r="B12" s="8" t="s">
        <v>13</v>
      </c>
      <c r="C12" s="6" t="s">
        <v>47</v>
      </c>
      <c r="D12" s="6" t="s">
        <v>48</v>
      </c>
      <c r="E12" s="19" t="s">
        <v>61</v>
      </c>
      <c r="F12" s="7">
        <v>20.16</v>
      </c>
      <c r="G12" s="28">
        <f>383/175*70</f>
        <v>153.19999999999999</v>
      </c>
      <c r="H12" s="28">
        <f>12.3/175*70</f>
        <v>4.92</v>
      </c>
      <c r="I12" s="28">
        <f>29.5/175*70</f>
        <v>11.799999999999999</v>
      </c>
      <c r="J12" s="29">
        <f>16.58/175*70</f>
        <v>6.6319999999999988</v>
      </c>
      <c r="K12"/>
    </row>
    <row r="13" spans="1:12" x14ac:dyDescent="0.25">
      <c r="A13" s="63"/>
      <c r="B13" s="8" t="s">
        <v>64</v>
      </c>
      <c r="C13" s="6" t="s">
        <v>65</v>
      </c>
      <c r="D13" s="6" t="s">
        <v>66</v>
      </c>
      <c r="E13" s="19">
        <v>200</v>
      </c>
      <c r="F13" s="7">
        <v>7.45</v>
      </c>
      <c r="G13" s="7">
        <v>91.5</v>
      </c>
      <c r="H13" s="7">
        <v>0</v>
      </c>
      <c r="I13" s="7">
        <v>0</v>
      </c>
      <c r="J13" s="9">
        <v>22.8</v>
      </c>
      <c r="K13"/>
    </row>
    <row r="14" spans="1:12" ht="15.75" thickBot="1" x14ac:dyDescent="0.3">
      <c r="A14" s="63"/>
      <c r="B14" s="10" t="s">
        <v>14</v>
      </c>
      <c r="C14" s="11" t="s">
        <v>31</v>
      </c>
      <c r="D14" s="11" t="s">
        <v>32</v>
      </c>
      <c r="E14" s="20">
        <v>29</v>
      </c>
      <c r="F14" s="21">
        <v>1.19</v>
      </c>
      <c r="G14" s="21">
        <f>229.7*0.29</f>
        <v>66.612999999999985</v>
      </c>
      <c r="H14" s="12">
        <f>6.7*0.29</f>
        <v>1.9429999999999998</v>
      </c>
      <c r="I14" s="12">
        <f>1.1*0.29</f>
        <v>0.31900000000000001</v>
      </c>
      <c r="J14" s="13">
        <f>48.3*0.29</f>
        <v>14.006999999999998</v>
      </c>
    </row>
    <row r="15" spans="1:12" ht="16.5" thickBot="1" x14ac:dyDescent="0.3">
      <c r="A15" s="64" t="s">
        <v>15</v>
      </c>
      <c r="B15" s="65"/>
      <c r="C15" s="65"/>
      <c r="D15" s="65"/>
      <c r="E15" s="66"/>
      <c r="F15" s="36">
        <f>SUM(F11:F14)</f>
        <v>44.53</v>
      </c>
      <c r="G15" s="36">
        <f>SUM(G11:G14)</f>
        <v>440.56299999999999</v>
      </c>
      <c r="H15" s="36">
        <f>SUM(H11:H14)</f>
        <v>10.560499999999999</v>
      </c>
      <c r="I15" s="36">
        <f>SUM(I11:I14)</f>
        <v>18.908999999999999</v>
      </c>
      <c r="J15" s="36">
        <f>SUM(J11:J14)</f>
        <v>55.439</v>
      </c>
    </row>
    <row r="16" spans="1:12" s="44" customFormat="1" ht="30" x14ac:dyDescent="0.25">
      <c r="A16" s="72" t="s">
        <v>28</v>
      </c>
      <c r="B16" s="23" t="s">
        <v>30</v>
      </c>
      <c r="C16" s="24" t="s">
        <v>67</v>
      </c>
      <c r="D16" s="24" t="s">
        <v>68</v>
      </c>
      <c r="E16" s="16">
        <v>10</v>
      </c>
      <c r="F16" s="17">
        <v>5.82</v>
      </c>
      <c r="G16" s="17">
        <f>736*0.01</f>
        <v>7.36</v>
      </c>
      <c r="H16" s="17">
        <f>20.55*0.01</f>
        <v>0.20550000000000002</v>
      </c>
      <c r="I16" s="17">
        <f>29.1*0.01</f>
        <v>0.29100000000000004</v>
      </c>
      <c r="J16" s="18">
        <f>97.89*0.01</f>
        <v>0.97889999999999999</v>
      </c>
    </row>
    <row r="17" spans="1:11" s="27" customFormat="1" ht="15" customHeight="1" x14ac:dyDescent="0.25">
      <c r="A17" s="73"/>
      <c r="B17" s="8" t="s">
        <v>16</v>
      </c>
      <c r="C17" s="6" t="s">
        <v>45</v>
      </c>
      <c r="D17" s="6" t="s">
        <v>46</v>
      </c>
      <c r="E17" s="19" t="s">
        <v>34</v>
      </c>
      <c r="F17" s="7">
        <v>15.73</v>
      </c>
      <c r="G17" s="7">
        <f>429*0.25+220*0.1</f>
        <v>129.25</v>
      </c>
      <c r="H17" s="7">
        <f>8.07*0.25+16.8*0.1</f>
        <v>3.6975000000000002</v>
      </c>
      <c r="I17" s="7">
        <f>20.36*0.25+17*0.1</f>
        <v>6.79</v>
      </c>
      <c r="J17" s="9">
        <f>47.92*0.25+0.2*0.1</f>
        <v>12</v>
      </c>
    </row>
    <row r="18" spans="1:11" s="35" customFormat="1" x14ac:dyDescent="0.25">
      <c r="A18" s="73"/>
      <c r="B18" s="8" t="s">
        <v>13</v>
      </c>
      <c r="C18" s="6" t="s">
        <v>47</v>
      </c>
      <c r="D18" s="6" t="s">
        <v>48</v>
      </c>
      <c r="E18" s="19" t="s">
        <v>49</v>
      </c>
      <c r="F18" s="7">
        <v>40.32</v>
      </c>
      <c r="G18" s="28">
        <f>383*0.8</f>
        <v>306.40000000000003</v>
      </c>
      <c r="H18" s="28">
        <f>12.3*0.8</f>
        <v>9.8400000000000016</v>
      </c>
      <c r="I18" s="28">
        <f>29.5*0.8</f>
        <v>23.6</v>
      </c>
      <c r="J18" s="29">
        <f>16.58*0.8</f>
        <v>13.263999999999999</v>
      </c>
      <c r="K18"/>
    </row>
    <row r="19" spans="1:11" s="44" customFormat="1" x14ac:dyDescent="0.25">
      <c r="A19" s="73"/>
      <c r="B19" s="8" t="s">
        <v>64</v>
      </c>
      <c r="C19" s="6" t="s">
        <v>65</v>
      </c>
      <c r="D19" s="6" t="s">
        <v>66</v>
      </c>
      <c r="E19" s="19">
        <v>200</v>
      </c>
      <c r="F19" s="7">
        <v>7.45</v>
      </c>
      <c r="G19" s="7">
        <v>91.5</v>
      </c>
      <c r="H19" s="7">
        <v>0</v>
      </c>
      <c r="I19" s="7">
        <v>0</v>
      </c>
      <c r="J19" s="9">
        <v>22.8</v>
      </c>
      <c r="K19"/>
    </row>
    <row r="20" spans="1:11" s="44" customFormat="1" x14ac:dyDescent="0.25">
      <c r="A20" s="73"/>
      <c r="B20" s="8" t="s">
        <v>20</v>
      </c>
      <c r="C20" s="38" t="s">
        <v>62</v>
      </c>
      <c r="D20" s="6" t="s">
        <v>63</v>
      </c>
      <c r="E20" s="19">
        <v>50</v>
      </c>
      <c r="F20" s="7">
        <v>3.88</v>
      </c>
      <c r="G20" s="7">
        <v>141.5</v>
      </c>
      <c r="H20" s="7">
        <v>3.95</v>
      </c>
      <c r="I20" s="7">
        <v>4.0599999999999996</v>
      </c>
      <c r="J20" s="9">
        <v>22.24</v>
      </c>
    </row>
    <row r="21" spans="1:11" s="35" customFormat="1" ht="15.75" thickBot="1" x14ac:dyDescent="0.3">
      <c r="A21" s="74"/>
      <c r="B21" s="10" t="s">
        <v>14</v>
      </c>
      <c r="C21" s="11" t="s">
        <v>31</v>
      </c>
      <c r="D21" s="11" t="s">
        <v>32</v>
      </c>
      <c r="E21" s="20">
        <v>37.5</v>
      </c>
      <c r="F21" s="21">
        <v>1.53</v>
      </c>
      <c r="G21" s="21">
        <f>229.7*0.375</f>
        <v>86.137499999999989</v>
      </c>
      <c r="H21" s="12">
        <f>6.7*0.375</f>
        <v>2.5125000000000002</v>
      </c>
      <c r="I21" s="12">
        <f>1.1*0.375</f>
        <v>0.41250000000000003</v>
      </c>
      <c r="J21" s="13">
        <f>48.3*0.375</f>
        <v>18.112499999999997</v>
      </c>
      <c r="K21"/>
    </row>
    <row r="22" spans="1:11" ht="16.5" thickBot="1" x14ac:dyDescent="0.3">
      <c r="A22" s="59" t="s">
        <v>15</v>
      </c>
      <c r="B22" s="60"/>
      <c r="C22" s="60"/>
      <c r="D22" s="60"/>
      <c r="E22" s="61"/>
      <c r="F22" s="22">
        <f>SUM(F16:F21)</f>
        <v>74.73</v>
      </c>
      <c r="G22" s="22">
        <f t="shared" ref="G22:J22" si="1">SUM(G16:G21)</f>
        <v>762.14750000000004</v>
      </c>
      <c r="H22" s="22">
        <f t="shared" si="1"/>
        <v>20.205500000000001</v>
      </c>
      <c r="I22" s="22">
        <f t="shared" si="1"/>
        <v>35.153500000000001</v>
      </c>
      <c r="J22" s="22">
        <f t="shared" si="1"/>
        <v>89.395399999999995</v>
      </c>
      <c r="K22"/>
    </row>
    <row r="23" spans="1:11" s="40" customFormat="1" x14ac:dyDescent="0.25">
      <c r="A23" s="62" t="s">
        <v>29</v>
      </c>
      <c r="B23" s="23" t="s">
        <v>64</v>
      </c>
      <c r="C23" s="24" t="s">
        <v>69</v>
      </c>
      <c r="D23" s="24" t="s">
        <v>70</v>
      </c>
      <c r="E23" s="16">
        <v>200</v>
      </c>
      <c r="F23" s="17">
        <v>15</v>
      </c>
      <c r="G23" s="17">
        <v>104</v>
      </c>
      <c r="H23" s="17">
        <v>0.6</v>
      </c>
      <c r="I23" s="17">
        <v>0.2</v>
      </c>
      <c r="J23" s="18">
        <v>23.6</v>
      </c>
      <c r="K23"/>
    </row>
    <row r="24" spans="1:11" s="40" customFormat="1" x14ac:dyDescent="0.25">
      <c r="A24" s="63"/>
      <c r="B24" s="8" t="s">
        <v>43</v>
      </c>
      <c r="C24" s="6" t="s">
        <v>44</v>
      </c>
      <c r="D24" s="6" t="s">
        <v>71</v>
      </c>
      <c r="E24" s="19">
        <v>85</v>
      </c>
      <c r="F24" s="7">
        <v>14.61</v>
      </c>
      <c r="G24" s="7">
        <v>297.5</v>
      </c>
      <c r="H24" s="41">
        <v>4.25</v>
      </c>
      <c r="I24" s="41">
        <v>5.0999999999999996</v>
      </c>
      <c r="J24" s="42">
        <v>58.65</v>
      </c>
    </row>
    <row r="25" spans="1:11" s="35" customFormat="1" ht="15.75" thickBot="1" x14ac:dyDescent="0.3">
      <c r="A25" s="69"/>
      <c r="B25" s="10" t="s">
        <v>40</v>
      </c>
      <c r="C25" s="11" t="s">
        <v>41</v>
      </c>
      <c r="D25" s="11" t="s">
        <v>72</v>
      </c>
      <c r="E25" s="11">
        <v>100</v>
      </c>
      <c r="F25" s="12">
        <v>14.92</v>
      </c>
      <c r="G25" s="12">
        <f>47</f>
        <v>47</v>
      </c>
      <c r="H25" s="12">
        <f>0.4</f>
        <v>0.4</v>
      </c>
      <c r="I25" s="12">
        <f>0.4</f>
        <v>0.4</v>
      </c>
      <c r="J25" s="13">
        <f>9.8</f>
        <v>9.8000000000000007</v>
      </c>
    </row>
    <row r="26" spans="1:11" ht="16.5" thickBot="1" x14ac:dyDescent="0.3">
      <c r="A26" s="59" t="s">
        <v>15</v>
      </c>
      <c r="B26" s="70"/>
      <c r="C26" s="70"/>
      <c r="D26" s="70"/>
      <c r="E26" s="71"/>
      <c r="F26" s="3">
        <f>SUM(F23:F25)</f>
        <v>44.53</v>
      </c>
      <c r="G26" s="3">
        <f t="shared" ref="G26:J26" si="2">SUM(G23:G25)</f>
        <v>448.5</v>
      </c>
      <c r="H26" s="3">
        <f t="shared" si="2"/>
        <v>5.25</v>
      </c>
      <c r="I26" s="3">
        <f t="shared" si="2"/>
        <v>5.7</v>
      </c>
      <c r="J26" s="3">
        <f t="shared" si="2"/>
        <v>92.05</v>
      </c>
      <c r="K26"/>
    </row>
    <row r="28" spans="1:11" ht="15.75" thickBot="1" x14ac:dyDescent="0.3">
      <c r="A28" s="57" t="s">
        <v>24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1" ht="15.75" x14ac:dyDescent="0.25">
      <c r="A29" s="26"/>
      <c r="B29" s="26"/>
      <c r="C29" s="56" t="s">
        <v>22</v>
      </c>
      <c r="D29" s="56"/>
      <c r="G29" s="58"/>
      <c r="H29" s="58"/>
      <c r="I29" s="58"/>
      <c r="J29" s="58"/>
    </row>
    <row r="30" spans="1:11" x14ac:dyDescent="0.25">
      <c r="A30" s="1"/>
      <c r="B30" s="1"/>
      <c r="C30" s="1"/>
      <c r="D30" s="1"/>
    </row>
    <row r="31" spans="1:11" x14ac:dyDescent="0.25">
      <c r="A31" s="67" t="s">
        <v>23</v>
      </c>
      <c r="B31" s="67"/>
    </row>
    <row r="32" spans="1:11" x14ac:dyDescent="0.25">
      <c r="A32" s="67" t="s">
        <v>25</v>
      </c>
      <c r="B32" s="67"/>
    </row>
    <row r="33" spans="1:1" x14ac:dyDescent="0.25">
      <c r="A33" s="4"/>
    </row>
  </sheetData>
  <mergeCells count="15">
    <mergeCell ref="A31:B31"/>
    <mergeCell ref="A32:B32"/>
    <mergeCell ref="A4:A9"/>
    <mergeCell ref="A23:A25"/>
    <mergeCell ref="A26:E26"/>
    <mergeCell ref="A16:A21"/>
    <mergeCell ref="B1:C1"/>
    <mergeCell ref="G1:J1"/>
    <mergeCell ref="C29:D29"/>
    <mergeCell ref="A28:J28"/>
    <mergeCell ref="G29:J29"/>
    <mergeCell ref="A10:E10"/>
    <mergeCell ref="A11:A14"/>
    <mergeCell ref="A15:E15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workbookViewId="0">
      <selection activeCell="J27" sqref="J27"/>
    </sheetView>
  </sheetViews>
  <sheetFormatPr defaultRowHeight="15" x14ac:dyDescent="0.25"/>
  <cols>
    <col min="1" max="1" width="28.140625" style="2" customWidth="1"/>
    <col min="2" max="2" width="25.28515625" style="2" customWidth="1"/>
    <col min="3" max="3" width="12.28515625" style="2" customWidth="1"/>
    <col min="4" max="4" width="48.42578125" style="2" customWidth="1"/>
    <col min="5" max="5" width="10.140625" style="2" bestFit="1" customWidth="1"/>
    <col min="6" max="6" width="9.140625" style="2"/>
    <col min="7" max="7" width="14.5703125" style="2" customWidth="1"/>
    <col min="8" max="8" width="9.85546875" style="2" customWidth="1"/>
    <col min="9" max="9" width="8.28515625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5" t="s">
        <v>21</v>
      </c>
      <c r="C1" s="76"/>
      <c r="D1" s="1" t="s">
        <v>1</v>
      </c>
      <c r="E1" s="31"/>
      <c r="F1" s="1" t="s">
        <v>2</v>
      </c>
      <c r="G1" s="77">
        <v>44589</v>
      </c>
      <c r="H1" s="78"/>
      <c r="I1" s="78"/>
      <c r="J1" s="78"/>
      <c r="K1" s="1"/>
      <c r="L1" s="1"/>
    </row>
    <row r="2" spans="1:12" ht="16.5" thickTop="1" thickBot="1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11</v>
      </c>
      <c r="J2" s="34" t="s">
        <v>12</v>
      </c>
    </row>
    <row r="3" spans="1:12" s="35" customFormat="1" ht="15.75" thickTop="1" x14ac:dyDescent="0.25">
      <c r="A3" s="79" t="s">
        <v>35</v>
      </c>
      <c r="B3" s="14" t="s">
        <v>30</v>
      </c>
      <c r="C3" s="15" t="s">
        <v>57</v>
      </c>
      <c r="D3" s="15" t="s">
        <v>58</v>
      </c>
      <c r="E3" s="16">
        <v>12</v>
      </c>
      <c r="F3" s="17">
        <v>10.29</v>
      </c>
      <c r="G3" s="17">
        <f>364*0.12</f>
        <v>43.68</v>
      </c>
      <c r="H3" s="17">
        <f>23.2*0.12</f>
        <v>2.7839999999999998</v>
      </c>
      <c r="I3" s="17">
        <f>29.5*0.12</f>
        <v>3.54</v>
      </c>
      <c r="J3" s="18">
        <v>0</v>
      </c>
    </row>
    <row r="4" spans="1:12" s="35" customFormat="1" x14ac:dyDescent="0.25">
      <c r="A4" s="68"/>
      <c r="B4" s="8" t="s">
        <v>13</v>
      </c>
      <c r="C4" s="38" t="s">
        <v>54</v>
      </c>
      <c r="D4" s="38" t="s">
        <v>55</v>
      </c>
      <c r="E4" s="19">
        <v>50</v>
      </c>
      <c r="F4" s="7">
        <v>38.32</v>
      </c>
      <c r="G4" s="7">
        <f>129.15</f>
        <v>129.15</v>
      </c>
      <c r="H4" s="7">
        <f>17.2</f>
        <v>17.2</v>
      </c>
      <c r="I4" s="7">
        <f>3.8</f>
        <v>3.8</v>
      </c>
      <c r="J4" s="9">
        <f>6.6</f>
        <v>6.6</v>
      </c>
    </row>
    <row r="5" spans="1:12" s="35" customFormat="1" x14ac:dyDescent="0.25">
      <c r="A5" s="68"/>
      <c r="B5" s="8" t="s">
        <v>53</v>
      </c>
      <c r="C5" s="6" t="s">
        <v>73</v>
      </c>
      <c r="D5" s="6" t="s">
        <v>74</v>
      </c>
      <c r="E5" s="19">
        <v>140</v>
      </c>
      <c r="F5" s="7">
        <v>8.89</v>
      </c>
      <c r="G5" s="85">
        <f>112.3*1.4</f>
        <v>157.22</v>
      </c>
      <c r="H5" s="85">
        <f>3.68*1.4</f>
        <v>5.1520000000000001</v>
      </c>
      <c r="I5" s="85">
        <f>3.01*1.4</f>
        <v>4.2139999999999995</v>
      </c>
      <c r="J5" s="86">
        <f>17.63*1.4</f>
        <v>24.681999999999999</v>
      </c>
    </row>
    <row r="6" spans="1:12" s="35" customFormat="1" x14ac:dyDescent="0.25">
      <c r="A6" s="68"/>
      <c r="B6" s="8" t="s">
        <v>50</v>
      </c>
      <c r="C6" s="38" t="s">
        <v>59</v>
      </c>
      <c r="D6" s="39" t="s">
        <v>60</v>
      </c>
      <c r="E6" s="19">
        <v>200</v>
      </c>
      <c r="F6" s="7">
        <v>6.47</v>
      </c>
      <c r="G6" s="7">
        <v>132.80000000000001</v>
      </c>
      <c r="H6" s="28">
        <v>0.66</v>
      </c>
      <c r="I6" s="28">
        <v>0.09</v>
      </c>
      <c r="J6" s="29">
        <v>32.01</v>
      </c>
    </row>
    <row r="7" spans="1:12" s="35" customFormat="1" x14ac:dyDescent="0.25">
      <c r="A7" s="68"/>
      <c r="B7" s="8" t="s">
        <v>20</v>
      </c>
      <c r="C7" s="6" t="s">
        <v>42</v>
      </c>
      <c r="D7" s="6" t="s">
        <v>56</v>
      </c>
      <c r="E7" s="19">
        <v>50</v>
      </c>
      <c r="F7" s="7">
        <v>4.22</v>
      </c>
      <c r="G7" s="7">
        <v>159</v>
      </c>
      <c r="H7" s="7">
        <v>3.64</v>
      </c>
      <c r="I7" s="7">
        <v>6.26</v>
      </c>
      <c r="J7" s="9">
        <v>21.96</v>
      </c>
    </row>
    <row r="8" spans="1:12" s="35" customFormat="1" ht="15.75" thickBot="1" x14ac:dyDescent="0.3">
      <c r="A8" s="68"/>
      <c r="B8" s="10" t="s">
        <v>14</v>
      </c>
      <c r="C8" s="11" t="s">
        <v>31</v>
      </c>
      <c r="D8" s="11" t="s">
        <v>32</v>
      </c>
      <c r="E8" s="20">
        <v>32</v>
      </c>
      <c r="F8" s="21">
        <v>1.31</v>
      </c>
      <c r="G8" s="21">
        <f>229.7*0.32</f>
        <v>73.504000000000005</v>
      </c>
      <c r="H8" s="12">
        <f>6.7*0.32</f>
        <v>2.1440000000000001</v>
      </c>
      <c r="I8" s="12">
        <f>1.1*0.32</f>
        <v>0.35200000000000004</v>
      </c>
      <c r="J8" s="13">
        <f>48.3*0.32</f>
        <v>15.456</v>
      </c>
    </row>
    <row r="9" spans="1:12" ht="16.5" thickBot="1" x14ac:dyDescent="0.3">
      <c r="A9" s="59" t="s">
        <v>15</v>
      </c>
      <c r="B9" s="60"/>
      <c r="C9" s="60"/>
      <c r="D9" s="60"/>
      <c r="E9" s="61"/>
      <c r="F9" s="22">
        <f>SUM(F3:F8)</f>
        <v>69.5</v>
      </c>
      <c r="G9" s="22">
        <f t="shared" ref="G9:J9" si="0">SUM(G3:G8)</f>
        <v>695.35400000000004</v>
      </c>
      <c r="H9" s="22">
        <f t="shared" si="0"/>
        <v>31.58</v>
      </c>
      <c r="I9" s="22">
        <f t="shared" si="0"/>
        <v>18.255999999999997</v>
      </c>
      <c r="J9" s="22">
        <f t="shared" si="0"/>
        <v>100.708</v>
      </c>
    </row>
    <row r="10" spans="1:12" s="44" customFormat="1" x14ac:dyDescent="0.25">
      <c r="A10" s="80" t="s">
        <v>36</v>
      </c>
      <c r="B10" s="23" t="s">
        <v>13</v>
      </c>
      <c r="C10" s="15" t="s">
        <v>75</v>
      </c>
      <c r="D10" s="15" t="s">
        <v>76</v>
      </c>
      <c r="E10" s="16" t="s">
        <v>77</v>
      </c>
      <c r="F10" s="17">
        <v>19.809999999999999</v>
      </c>
      <c r="G10" s="87">
        <f>137*1.5+364*0.15</f>
        <v>260.10000000000002</v>
      </c>
      <c r="H10" s="87">
        <f>3.82*1.5+23.2*0.15</f>
        <v>9.2099999999999991</v>
      </c>
      <c r="I10" s="87">
        <f>4.05*1.5+29.5*0.15</f>
        <v>10.5</v>
      </c>
      <c r="J10" s="88">
        <f>21.32*1.5</f>
        <v>31.98</v>
      </c>
    </row>
    <row r="11" spans="1:12" s="49" customFormat="1" x14ac:dyDescent="0.25">
      <c r="A11" s="73"/>
      <c r="B11" s="8" t="s">
        <v>50</v>
      </c>
      <c r="C11" s="38" t="s">
        <v>59</v>
      </c>
      <c r="D11" s="39" t="s">
        <v>60</v>
      </c>
      <c r="E11" s="19">
        <v>200</v>
      </c>
      <c r="F11" s="7">
        <v>6.47</v>
      </c>
      <c r="G11" s="7">
        <v>132.80000000000001</v>
      </c>
      <c r="H11" s="28">
        <v>0.66</v>
      </c>
      <c r="I11" s="28">
        <v>0.09</v>
      </c>
      <c r="J11" s="29">
        <v>32.01</v>
      </c>
    </row>
    <row r="12" spans="1:12" s="45" customFormat="1" ht="15.75" thickBot="1" x14ac:dyDescent="0.3">
      <c r="A12" s="74"/>
      <c r="B12" s="10" t="s">
        <v>14</v>
      </c>
      <c r="C12" s="11" t="s">
        <v>31</v>
      </c>
      <c r="D12" s="11" t="s">
        <v>32</v>
      </c>
      <c r="E12" s="20">
        <v>17.5</v>
      </c>
      <c r="F12" s="21">
        <v>0.72</v>
      </c>
      <c r="G12" s="21">
        <f>229.7*0.175</f>
        <v>40.197499999999998</v>
      </c>
      <c r="H12" s="12">
        <f>6.7*0.175</f>
        <v>1.1724999999999999</v>
      </c>
      <c r="I12" s="12">
        <f>1.1*0.175</f>
        <v>0.1925</v>
      </c>
      <c r="J12" s="13">
        <f>48.3*0.175</f>
        <v>8.4524999999999988</v>
      </c>
    </row>
    <row r="13" spans="1:12" ht="16.5" thickBot="1" x14ac:dyDescent="0.3">
      <c r="A13" s="59" t="s">
        <v>15</v>
      </c>
      <c r="B13" s="60"/>
      <c r="C13" s="60"/>
      <c r="D13" s="60"/>
      <c r="E13" s="61"/>
      <c r="F13" s="22">
        <f>SUM(F10:F12)</f>
        <v>26.999999999999996</v>
      </c>
      <c r="G13" s="22">
        <f>SUM(G10:G12)</f>
        <v>433.09750000000003</v>
      </c>
      <c r="H13" s="22">
        <f>SUM(H10:H12)</f>
        <v>11.042499999999999</v>
      </c>
      <c r="I13" s="22">
        <f>SUM(I10:I12)</f>
        <v>10.782500000000001</v>
      </c>
      <c r="J13" s="22">
        <f>SUM(J10:J12)</f>
        <v>72.442499999999995</v>
      </c>
    </row>
    <row r="14" spans="1:12" s="44" customFormat="1" ht="15.75" thickTop="1" x14ac:dyDescent="0.25">
      <c r="A14" s="79" t="s">
        <v>38</v>
      </c>
      <c r="B14" s="23" t="s">
        <v>17</v>
      </c>
      <c r="C14" s="24" t="s">
        <v>18</v>
      </c>
      <c r="D14" s="24" t="s">
        <v>19</v>
      </c>
      <c r="E14" s="16" t="s">
        <v>33</v>
      </c>
      <c r="F14" s="17">
        <v>2.92</v>
      </c>
      <c r="G14" s="17">
        <v>60</v>
      </c>
      <c r="H14" s="17">
        <v>7.0000000000000007E-2</v>
      </c>
      <c r="I14" s="17">
        <v>0.02</v>
      </c>
      <c r="J14" s="18">
        <v>15</v>
      </c>
    </row>
    <row r="15" spans="1:12" s="45" customFormat="1" ht="15.75" thickBot="1" x14ac:dyDescent="0.3">
      <c r="A15" s="68"/>
      <c r="B15" s="10" t="s">
        <v>43</v>
      </c>
      <c r="C15" s="11" t="s">
        <v>44</v>
      </c>
      <c r="D15" s="11" t="s">
        <v>78</v>
      </c>
      <c r="E15" s="20">
        <v>18</v>
      </c>
      <c r="F15" s="21">
        <v>4.08</v>
      </c>
      <c r="G15" s="21">
        <v>86.4</v>
      </c>
      <c r="H15" s="21">
        <v>1.35</v>
      </c>
      <c r="I15" s="21">
        <v>3.24</v>
      </c>
      <c r="J15" s="48">
        <v>12.6</v>
      </c>
    </row>
    <row r="16" spans="1:12" ht="16.5" thickBot="1" x14ac:dyDescent="0.3">
      <c r="A16" s="59" t="s">
        <v>15</v>
      </c>
      <c r="B16" s="60"/>
      <c r="C16" s="60"/>
      <c r="D16" s="60"/>
      <c r="E16" s="61"/>
      <c r="F16" s="22">
        <f>SUM(F14:F15)</f>
        <v>7</v>
      </c>
      <c r="G16" s="22">
        <f>SUM(G14:G15)</f>
        <v>146.4</v>
      </c>
      <c r="H16" s="22">
        <f>SUM(H14:H15)</f>
        <v>1.4200000000000002</v>
      </c>
      <c r="I16" s="22">
        <f>SUM(I14:I15)</f>
        <v>3.2600000000000002</v>
      </c>
      <c r="J16" s="22">
        <f>SUM(J14:J15)</f>
        <v>27.6</v>
      </c>
    </row>
    <row r="17" spans="1:10" x14ac:dyDescent="0.25">
      <c r="A17" s="62" t="s">
        <v>37</v>
      </c>
      <c r="B17" s="23" t="s">
        <v>16</v>
      </c>
      <c r="C17" s="24" t="s">
        <v>45</v>
      </c>
      <c r="D17" s="24" t="s">
        <v>46</v>
      </c>
      <c r="E17" s="16" t="s">
        <v>34</v>
      </c>
      <c r="F17" s="17">
        <v>15.73</v>
      </c>
      <c r="G17" s="17">
        <f>429*0.25+220*0.1</f>
        <v>129.25</v>
      </c>
      <c r="H17" s="17">
        <f>8.07*0.25+16.8*0.1</f>
        <v>3.6975000000000002</v>
      </c>
      <c r="I17" s="17">
        <f>20.36*0.25+17*0.1</f>
        <v>6.79</v>
      </c>
      <c r="J17" s="18">
        <f>47.92*0.25+0.2*0.1</f>
        <v>12</v>
      </c>
    </row>
    <row r="18" spans="1:10" x14ac:dyDescent="0.25">
      <c r="A18" s="63"/>
      <c r="B18" s="8" t="s">
        <v>13</v>
      </c>
      <c r="C18" s="6" t="s">
        <v>47</v>
      </c>
      <c r="D18" s="6" t="s">
        <v>48</v>
      </c>
      <c r="E18" s="19" t="s">
        <v>61</v>
      </c>
      <c r="F18" s="7">
        <v>20.16</v>
      </c>
      <c r="G18" s="28">
        <f>383/175*70</f>
        <v>153.19999999999999</v>
      </c>
      <c r="H18" s="28">
        <f>12.3/175*70</f>
        <v>4.92</v>
      </c>
      <c r="I18" s="28">
        <f>29.5/175*70</f>
        <v>11.799999999999999</v>
      </c>
      <c r="J18" s="29">
        <f>16.58/175*70</f>
        <v>6.6319999999999988</v>
      </c>
    </row>
    <row r="19" spans="1:10" x14ac:dyDescent="0.25">
      <c r="A19" s="63"/>
      <c r="B19" s="8" t="s">
        <v>64</v>
      </c>
      <c r="C19" s="6" t="s">
        <v>65</v>
      </c>
      <c r="D19" s="6" t="s">
        <v>66</v>
      </c>
      <c r="E19" s="19">
        <v>200</v>
      </c>
      <c r="F19" s="7">
        <v>7.45</v>
      </c>
      <c r="G19" s="7">
        <v>91.5</v>
      </c>
      <c r="H19" s="7">
        <v>0</v>
      </c>
      <c r="I19" s="7">
        <v>0</v>
      </c>
      <c r="J19" s="9">
        <v>22.8</v>
      </c>
    </row>
    <row r="20" spans="1:10" s="37" customFormat="1" ht="15.75" thickBot="1" x14ac:dyDescent="0.3">
      <c r="A20" s="63"/>
      <c r="B20" s="10" t="s">
        <v>14</v>
      </c>
      <c r="C20" s="11" t="s">
        <v>31</v>
      </c>
      <c r="D20" s="11" t="s">
        <v>32</v>
      </c>
      <c r="E20" s="20">
        <v>40.5</v>
      </c>
      <c r="F20" s="21">
        <v>1.66</v>
      </c>
      <c r="G20" s="21">
        <f>229.7*0.405</f>
        <v>93.028500000000008</v>
      </c>
      <c r="H20" s="12">
        <f>6.7*0.405</f>
        <v>2.7135000000000002</v>
      </c>
      <c r="I20" s="12">
        <f>1.1*0.405</f>
        <v>0.44550000000000006</v>
      </c>
      <c r="J20" s="13">
        <f>48.3*0.405</f>
        <v>19.561499999999999</v>
      </c>
    </row>
    <row r="21" spans="1:10" ht="16.5" thickBot="1" x14ac:dyDescent="0.3">
      <c r="A21" s="64" t="s">
        <v>15</v>
      </c>
      <c r="B21" s="82"/>
      <c r="C21" s="82"/>
      <c r="D21" s="82"/>
      <c r="E21" s="83"/>
      <c r="F21" s="25">
        <f>SUM(F17:F20)</f>
        <v>45</v>
      </c>
      <c r="G21" s="25">
        <f t="shared" ref="G21:J21" si="1">SUM(G17:G20)</f>
        <v>466.9785</v>
      </c>
      <c r="H21" s="25">
        <f t="shared" si="1"/>
        <v>11.331</v>
      </c>
      <c r="I21" s="25">
        <f t="shared" si="1"/>
        <v>19.035499999999999</v>
      </c>
      <c r="J21" s="25">
        <f t="shared" si="1"/>
        <v>60.993499999999997</v>
      </c>
    </row>
    <row r="22" spans="1:10" s="50" customFormat="1" x14ac:dyDescent="0.25">
      <c r="A22" s="81" t="s">
        <v>39</v>
      </c>
      <c r="B22" s="8" t="s">
        <v>16</v>
      </c>
      <c r="C22" s="6" t="s">
        <v>45</v>
      </c>
      <c r="D22" s="6" t="s">
        <v>46</v>
      </c>
      <c r="E22" s="19" t="s">
        <v>34</v>
      </c>
      <c r="F22" s="7">
        <v>15.73</v>
      </c>
      <c r="G22" s="7">
        <f>429*0.25+220*0.1</f>
        <v>129.25</v>
      </c>
      <c r="H22" s="7">
        <f>8.07*0.25+16.8*0.1</f>
        <v>3.6975000000000002</v>
      </c>
      <c r="I22" s="7">
        <f>20.36*0.25+17*0.1</f>
        <v>6.79</v>
      </c>
      <c r="J22" s="9">
        <f>47.92*0.25+0.2*0.1</f>
        <v>12</v>
      </c>
    </row>
    <row r="23" spans="1:10" s="37" customFormat="1" x14ac:dyDescent="0.25">
      <c r="A23" s="81"/>
      <c r="B23" s="8" t="s">
        <v>13</v>
      </c>
      <c r="C23" s="6" t="s">
        <v>47</v>
      </c>
      <c r="D23" s="6" t="s">
        <v>48</v>
      </c>
      <c r="E23" s="19" t="s">
        <v>49</v>
      </c>
      <c r="F23" s="7">
        <v>40.32</v>
      </c>
      <c r="G23" s="28">
        <f>383*0.8</f>
        <v>306.40000000000003</v>
      </c>
      <c r="H23" s="28">
        <f>12.3*0.8</f>
        <v>9.8400000000000016</v>
      </c>
      <c r="I23" s="28">
        <f>29.5*0.8</f>
        <v>23.6</v>
      </c>
      <c r="J23" s="29">
        <f>16.58*0.8</f>
        <v>13.263999999999999</v>
      </c>
    </row>
    <row r="24" spans="1:10" s="37" customFormat="1" x14ac:dyDescent="0.25">
      <c r="A24" s="81"/>
      <c r="B24" s="8" t="s">
        <v>64</v>
      </c>
      <c r="C24" s="6" t="s">
        <v>65</v>
      </c>
      <c r="D24" s="6" t="s">
        <v>66</v>
      </c>
      <c r="E24" s="19">
        <v>200</v>
      </c>
      <c r="F24" s="7">
        <v>7.45</v>
      </c>
      <c r="G24" s="7">
        <v>91.5</v>
      </c>
      <c r="H24" s="7">
        <v>0</v>
      </c>
      <c r="I24" s="7">
        <v>0</v>
      </c>
      <c r="J24" s="9">
        <v>22.8</v>
      </c>
    </row>
    <row r="25" spans="1:10" s="37" customFormat="1" x14ac:dyDescent="0.25">
      <c r="A25" s="81"/>
      <c r="B25" s="8" t="s">
        <v>20</v>
      </c>
      <c r="C25" s="38" t="s">
        <v>62</v>
      </c>
      <c r="D25" s="6" t="s">
        <v>63</v>
      </c>
      <c r="E25" s="19">
        <v>50</v>
      </c>
      <c r="F25" s="7">
        <v>3.88</v>
      </c>
      <c r="G25" s="7">
        <v>141.5</v>
      </c>
      <c r="H25" s="7">
        <v>3.95</v>
      </c>
      <c r="I25" s="7">
        <v>4.0599999999999996</v>
      </c>
      <c r="J25" s="9">
        <v>22.24</v>
      </c>
    </row>
    <row r="26" spans="1:10" ht="15.75" thickBot="1" x14ac:dyDescent="0.3">
      <c r="A26" s="81"/>
      <c r="B26" s="10" t="s">
        <v>14</v>
      </c>
      <c r="C26" s="11" t="s">
        <v>31</v>
      </c>
      <c r="D26" s="11" t="s">
        <v>32</v>
      </c>
      <c r="E26" s="20">
        <v>52</v>
      </c>
      <c r="F26" s="21">
        <v>2.12</v>
      </c>
      <c r="G26" s="21">
        <f>229.7*0.52</f>
        <v>119.444</v>
      </c>
      <c r="H26" s="12">
        <f>6.7*0.52</f>
        <v>3.4840000000000004</v>
      </c>
      <c r="I26" s="12">
        <f>1.1*0.52</f>
        <v>0.57200000000000006</v>
      </c>
      <c r="J26" s="13">
        <f>48.3*0.52</f>
        <v>25.116</v>
      </c>
    </row>
    <row r="27" spans="1:10" ht="16.5" thickBot="1" x14ac:dyDescent="0.3">
      <c r="A27" s="64" t="s">
        <v>15</v>
      </c>
      <c r="B27" s="82"/>
      <c r="C27" s="82"/>
      <c r="D27" s="82"/>
      <c r="E27" s="83"/>
      <c r="F27" s="25">
        <f>SUM(F22:F26)</f>
        <v>69.5</v>
      </c>
      <c r="G27" s="25">
        <f>SUM(G22:G26)</f>
        <v>788.09400000000005</v>
      </c>
      <c r="H27" s="25">
        <f>SUM(H22:H26)</f>
        <v>20.971500000000002</v>
      </c>
      <c r="I27" s="25">
        <f>SUM(I22:I26)</f>
        <v>35.022000000000006</v>
      </c>
      <c r="J27" s="25">
        <f>SUM(J22:J26)</f>
        <v>95.42</v>
      </c>
    </row>
    <row r="29" spans="1:10" ht="15.75" thickBot="1" x14ac:dyDescent="0.3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15.75" x14ac:dyDescent="0.25">
      <c r="A30" s="26"/>
      <c r="B30" s="26"/>
      <c r="C30" s="56" t="s">
        <v>22</v>
      </c>
      <c r="D30" s="56"/>
      <c r="G30" s="58"/>
      <c r="H30" s="58"/>
      <c r="I30" s="58"/>
      <c r="J30" s="58"/>
    </row>
    <row r="31" spans="1:10" x14ac:dyDescent="0.25">
      <c r="A31" s="1"/>
      <c r="B31" s="1"/>
      <c r="C31" s="1"/>
      <c r="D31" s="1"/>
    </row>
    <row r="32" spans="1:10" x14ac:dyDescent="0.25">
      <c r="A32" s="67" t="s">
        <v>23</v>
      </c>
      <c r="B32" s="67"/>
    </row>
    <row r="33" spans="1:2" x14ac:dyDescent="0.25">
      <c r="A33" s="67" t="s">
        <v>25</v>
      </c>
      <c r="B33" s="67"/>
    </row>
  </sheetData>
  <mergeCells count="17">
    <mergeCell ref="A32:B32"/>
    <mergeCell ref="A33:B33"/>
    <mergeCell ref="A13:E13"/>
    <mergeCell ref="A14:A15"/>
    <mergeCell ref="A16:E16"/>
    <mergeCell ref="A22:A26"/>
    <mergeCell ref="A27:E27"/>
    <mergeCell ref="A29:J29"/>
    <mergeCell ref="C30:D30"/>
    <mergeCell ref="G30:J30"/>
    <mergeCell ref="A21:E21"/>
    <mergeCell ref="B1:C1"/>
    <mergeCell ref="G1:J1"/>
    <mergeCell ref="A3:A8"/>
    <mergeCell ref="A9:E9"/>
    <mergeCell ref="A17:A20"/>
    <mergeCell ref="A10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28.01 1-4 кл</vt:lpstr>
      <vt:lpstr>28.01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2022-01-27T10:31:00Z</dcterms:modified>
</cp:coreProperties>
</file>