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17.03 1-4 кл" sheetId="1" r:id="rId1"/>
    <sheet name="17.03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J23" i="2"/>
  <c r="I23" i="2"/>
  <c r="H23" i="2"/>
  <c r="G23" i="2"/>
  <c r="J21" i="2"/>
  <c r="I21" i="2"/>
  <c r="H21" i="2"/>
  <c r="G21" i="2"/>
  <c r="J19" i="2"/>
  <c r="I19" i="2"/>
  <c r="H19" i="2"/>
  <c r="G19" i="2"/>
  <c r="J17" i="2"/>
  <c r="I17" i="2"/>
  <c r="H17" i="2"/>
  <c r="G17" i="2"/>
  <c r="J16" i="2"/>
  <c r="I16" i="2"/>
  <c r="H16" i="2"/>
  <c r="G16" i="2"/>
  <c r="J15" i="2"/>
  <c r="I15" i="2"/>
  <c r="H15" i="2"/>
  <c r="G15" i="2"/>
  <c r="J13" i="2"/>
  <c r="I13" i="2"/>
  <c r="H13" i="2"/>
  <c r="G13" i="2"/>
  <c r="J10" i="2"/>
  <c r="I10" i="2"/>
  <c r="H10" i="2"/>
  <c r="G10" i="2"/>
  <c r="J6" i="2"/>
  <c r="I6" i="2"/>
  <c r="H6" i="2"/>
  <c r="G6" i="2"/>
  <c r="F7" i="2"/>
  <c r="J4" i="1" l="1"/>
  <c r="I4" i="1"/>
  <c r="H4" i="1"/>
  <c r="J4" i="2"/>
  <c r="I4" i="2"/>
  <c r="H4" i="2"/>
  <c r="G4" i="2"/>
  <c r="J21" i="1"/>
  <c r="I21" i="1"/>
  <c r="H21" i="1"/>
  <c r="G21" i="1"/>
  <c r="J19" i="1" l="1"/>
  <c r="I19" i="1"/>
  <c r="H19" i="1"/>
  <c r="G19" i="1"/>
  <c r="J16" i="1" l="1"/>
  <c r="I16" i="1"/>
  <c r="H16" i="1"/>
  <c r="G16" i="1"/>
  <c r="J14" i="1"/>
  <c r="I14" i="1"/>
  <c r="H14" i="1"/>
  <c r="G14" i="1"/>
  <c r="J12" i="1"/>
  <c r="I12" i="1"/>
  <c r="H12" i="1"/>
  <c r="G12" i="1"/>
  <c r="J10" i="1"/>
  <c r="I10" i="1"/>
  <c r="H10" i="1"/>
  <c r="G10" i="1"/>
  <c r="J9" i="1"/>
  <c r="I9" i="1"/>
  <c r="H9" i="1"/>
  <c r="G9" i="1"/>
  <c r="J6" i="1"/>
  <c r="I6" i="1"/>
  <c r="H6" i="1"/>
  <c r="G6" i="1"/>
  <c r="G4" i="1"/>
  <c r="J14" i="2" l="1"/>
  <c r="F14" i="2"/>
  <c r="I14" i="2"/>
  <c r="H14" i="2"/>
  <c r="G14" i="2"/>
  <c r="F11" i="2" l="1"/>
  <c r="J11" i="2"/>
  <c r="I11" i="2"/>
  <c r="H11" i="2"/>
  <c r="G11" i="2"/>
  <c r="F26" i="2"/>
  <c r="J26" i="2"/>
  <c r="I26" i="2"/>
  <c r="H26" i="2"/>
  <c r="G26" i="2"/>
  <c r="F20" i="2"/>
  <c r="J20" i="2"/>
  <c r="I20" i="2"/>
  <c r="H20" i="2"/>
  <c r="G20" i="2"/>
  <c r="J7" i="2"/>
  <c r="I7" i="2"/>
  <c r="H7" i="2"/>
  <c r="G7" i="2"/>
  <c r="F20" i="1" l="1"/>
  <c r="J15" i="1"/>
  <c r="I15" i="1"/>
  <c r="H15" i="1"/>
  <c r="G15" i="1"/>
  <c r="J8" i="1" l="1"/>
  <c r="I8" i="1"/>
  <c r="H8" i="1"/>
  <c r="G8" i="1"/>
  <c r="G7" i="1"/>
  <c r="F7" i="1"/>
  <c r="I7" i="1"/>
  <c r="H7" i="1"/>
  <c r="G20" i="1" l="1"/>
  <c r="H20" i="1"/>
  <c r="I20" i="1"/>
  <c r="J20" i="1"/>
  <c r="F13" i="1" l="1"/>
  <c r="J7" i="1"/>
  <c r="F24" i="1" l="1"/>
  <c r="I24" i="1"/>
  <c r="H24" i="1"/>
  <c r="G24" i="1"/>
  <c r="J24" i="1" l="1"/>
  <c r="J13" i="1"/>
  <c r="I13" i="1"/>
  <c r="H13" i="1"/>
  <c r="G13" i="1"/>
</calcChain>
</file>

<file path=xl/sharedStrings.xml><?xml version="1.0" encoding="utf-8"?>
<sst xmlns="http://schemas.openxmlformats.org/spreadsheetml/2006/main" count="186" uniqueCount="74">
  <si>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</si>
  <si>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</si>
  <si>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</si>
  <si>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</si>
  <si>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</si>
  <si>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</si>
  <si>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</si>
  <si>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</si>
  <si>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</si>
  <si>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</si>
  <si>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</si>
  <si>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</si>
  <si>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</si>
  <si>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</si>
  <si>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</si>
  <si>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</si>
  <si>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</si>
  <si>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</si>
  <si>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</si>
  <si>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</si>
  <si>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</si>
  <si>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</si>
  <si>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</si>
  <si>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</si>
  <si>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</si>
  <si>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</si>
  <si>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</si>
  <si>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</si>
  <si>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</si>
  <si>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</si>
  <si>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</si>
  <si>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</si>
  <si>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</si>
  <si>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</si>
  <si>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250/10/2</t>
  </si>
  <si>
    <t>Напиток</t>
  </si>
  <si>
    <t>№304-2015г.</t>
  </si>
  <si>
    <t>Рис отварной</t>
  </si>
  <si>
    <t>№88-2015г.</t>
  </si>
  <si>
    <t>№260-2015г.</t>
  </si>
  <si>
    <t>Гуляш из свинины</t>
  </si>
  <si>
    <t>Щи из свежей капусты с картофелем со сметаной и зеленью</t>
  </si>
  <si>
    <t>ПР</t>
  </si>
  <si>
    <t>№173-2015г.</t>
  </si>
  <si>
    <t>Каша вязкая молочная пшённая с маслом</t>
  </si>
  <si>
    <t>200/10</t>
  </si>
  <si>
    <t>№223-2015г.</t>
  </si>
  <si>
    <t>Запеканка из творога с молоком сгущённым</t>
  </si>
  <si>
    <t>40/40</t>
  </si>
  <si>
    <t>ТТК №89</t>
  </si>
  <si>
    <t>Напиток ягодный (из компотной смеси)</t>
  </si>
  <si>
    <t>Кондитерское изделие</t>
  </si>
  <si>
    <t>Печенье "Сахарное"</t>
  </si>
  <si>
    <t>Завтрак 5-11 кл с доплатой 62,50 руб. и льготники с доплатой 42,50 руб. 1 смена</t>
  </si>
  <si>
    <t>Завтрак льготный 5-11 кл</t>
  </si>
  <si>
    <t>Завтрак бюджетный 1-я смена и полдник для детей-инвалидов 2-я смена 5-11 кл</t>
  </si>
  <si>
    <t xml:space="preserve">Обед дети-инвалиды 5-11 кл 2 смена </t>
  </si>
  <si>
    <t>Обед 6-7 кл.</t>
  </si>
  <si>
    <t>100/10</t>
  </si>
  <si>
    <t>20/20</t>
  </si>
  <si>
    <t>Мучное изделие</t>
  </si>
  <si>
    <t>№425-2015г.</t>
  </si>
  <si>
    <t>Булочка дорожная</t>
  </si>
  <si>
    <t>№45-2015г.</t>
  </si>
  <si>
    <t>Бутерброд с сыром</t>
  </si>
  <si>
    <t>Фрукт</t>
  </si>
  <si>
    <t>№338-2015г.</t>
  </si>
  <si>
    <t>Фрукт свежий (яблоко)</t>
  </si>
  <si>
    <t>15/5/20</t>
  </si>
  <si>
    <t>80/15</t>
  </si>
  <si>
    <t>№686-2004г.</t>
  </si>
  <si>
    <t>Чай с лимоном</t>
  </si>
  <si>
    <t>200/15/7</t>
  </si>
  <si>
    <t>35/35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</si>
</sst>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2" fontId="2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2" fontId="1" fillId="0" borderId="4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2" fontId="1" fillId="0" borderId="12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2" fontId="1" fillId="0" borderId="14" xfId="0" applyNumberFormat="1" applyFont="1" applyBorder="1" applyAlignment="1">
      <alignment vertical="center" wrapText="1"/>
    </xf>
    <xf numFmtId="2" fontId="1" fillId="0" borderId="15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2" fontId="1" fillId="0" borderId="14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" fontId="1" fillId="0" borderId="9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0" xfId="0" applyFont="1"/>
    <xf numFmtId="2" fontId="5" fillId="0" borderId="4" xfId="0" applyNumberFormat="1" applyFont="1" applyBorder="1" applyAlignment="1">
      <alignment horizontal="right" vertical="center" wrapText="1"/>
    </xf>
    <xf numFmtId="2" fontId="5" fillId="0" borderId="12" xfId="0" applyNumberFormat="1" applyFont="1" applyBorder="1" applyAlignment="1">
      <alignment horizontal="right" vertical="center" wrapText="1"/>
    </xf>
    <xf numFmtId="0" fontId="1" fillId="0" borderId="0" xfId="0" applyFont="1"/>
    <xf numFmtId="2" fontId="2" fillId="0" borderId="21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9" fontId="1" fillId="0" borderId="9" xfId="0" applyNumberFormat="1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/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7" xfId="0" applyFont="1" applyBorder="1" applyAlignment="1">
      <alignment horizontal="right" vertical="center" wrapText="1"/>
    </xf>
    <xf numFmtId="2" fontId="1" fillId="0" borderId="27" xfId="0" applyNumberFormat="1" applyFont="1" applyBorder="1" applyAlignment="1">
      <alignment horizontal="right" vertical="center" wrapText="1"/>
    </xf>
    <xf numFmtId="2" fontId="5" fillId="0" borderId="27" xfId="0" applyNumberFormat="1" applyFont="1" applyBorder="1" applyAlignment="1">
      <alignment horizontal="right" vertical="center" wrapText="1"/>
    </xf>
    <xf numFmtId="2" fontId="5" fillId="0" borderId="28" xfId="0" applyNumberFormat="1" applyFont="1" applyBorder="1" applyAlignment="1">
      <alignment horizontal="right" vertical="center" wrapText="1"/>
    </xf>
    <xf numFmtId="2" fontId="5" fillId="0" borderId="14" xfId="0" applyNumberFormat="1" applyFont="1" applyBorder="1" applyAlignment="1">
      <alignment horizontal="right" vertical="center" wrapText="1"/>
    </xf>
    <xf numFmtId="2" fontId="5" fillId="0" borderId="15" xfId="0" applyNumberFormat="1" applyFont="1" applyBorder="1" applyAlignment="1">
      <alignment horizontal="right" vertical="center" wrapText="1"/>
    </xf>
    <xf numFmtId="2" fontId="2" fillId="0" borderId="36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36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4" workbookViewId="0">
      <selection activeCell="B14" sqref="B14:J18"/>
    </sheetView>
  </sheetViews>
  <sheetFormatPr defaultRowHeight="15" x14ac:dyDescent="0.25"/>
  <cols>
    <col min="1" max="1" width="24" style="2" customWidth="1"/>
    <col min="2" max="2" width="24.7109375" style="2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65" t="s">
        <v>21</v>
      </c>
      <c r="C1" s="66"/>
      <c r="D1" s="1" t="s">
        <v>1</v>
      </c>
      <c r="E1" s="44"/>
      <c r="F1" s="1" t="s">
        <v>2</v>
      </c>
      <c r="G1" s="67">
        <v>44637</v>
      </c>
      <c r="H1" s="68"/>
      <c r="I1" s="68"/>
      <c r="J1" s="69"/>
      <c r="K1" s="1"/>
      <c r="L1" s="1"/>
    </row>
    <row r="2" spans="1:12" ht="15.75" thickBot="1" x14ac:dyDescent="0.3">
      <c r="A2" s="43" t="s">
        <v>3</v>
      </c>
      <c r="B2" s="5" t="s">
        <v>4</v>
      </c>
      <c r="C2" s="40" t="s">
        <v>5</v>
      </c>
      <c r="D2" s="43" t="s">
        <v>6</v>
      </c>
      <c r="E2" s="43" t="s">
        <v>7</v>
      </c>
      <c r="F2" s="43" t="s">
        <v>8</v>
      </c>
      <c r="G2" s="43" t="s">
        <v>9</v>
      </c>
      <c r="H2" s="43" t="s">
        <v>10</v>
      </c>
      <c r="I2" s="43" t="s">
        <v>11</v>
      </c>
      <c r="J2" s="43" t="s">
        <v>12</v>
      </c>
    </row>
    <row r="3" spans="1:12" s="30" customFormat="1" x14ac:dyDescent="0.25">
      <c r="A3" s="56" t="s">
        <v>26</v>
      </c>
      <c r="B3" s="22" t="s">
        <v>13</v>
      </c>
      <c r="C3" s="14" t="s">
        <v>43</v>
      </c>
      <c r="D3" s="14" t="s">
        <v>44</v>
      </c>
      <c r="E3" s="15" t="s">
        <v>45</v>
      </c>
      <c r="F3" s="15">
        <v>20.83</v>
      </c>
      <c r="G3" s="16">
        <v>289</v>
      </c>
      <c r="H3" s="16">
        <v>8.1999999999999993</v>
      </c>
      <c r="I3" s="16">
        <v>10.6</v>
      </c>
      <c r="J3" s="17">
        <v>40.1</v>
      </c>
    </row>
    <row r="4" spans="1:12" s="27" customFormat="1" x14ac:dyDescent="0.25">
      <c r="A4" s="56"/>
      <c r="B4" s="8" t="s">
        <v>13</v>
      </c>
      <c r="C4" s="32" t="s">
        <v>46</v>
      </c>
      <c r="D4" s="33" t="s">
        <v>47</v>
      </c>
      <c r="E4" s="18" t="s">
        <v>58</v>
      </c>
      <c r="F4" s="7">
        <v>48.84</v>
      </c>
      <c r="G4" s="34">
        <f>282*1+260*0.1</f>
        <v>308</v>
      </c>
      <c r="H4" s="34">
        <f>15.12*1+7.5*0.1</f>
        <v>15.87</v>
      </c>
      <c r="I4" s="34">
        <f>14.1*1+0.2*0.1</f>
        <v>14.12</v>
      </c>
      <c r="J4" s="35">
        <f>22.5*1+56.8*0.1</f>
        <v>28.18</v>
      </c>
    </row>
    <row r="5" spans="1:12" s="38" customFormat="1" x14ac:dyDescent="0.25">
      <c r="A5" s="56"/>
      <c r="B5" s="8" t="s">
        <v>18</v>
      </c>
      <c r="C5" s="6" t="s">
        <v>19</v>
      </c>
      <c r="D5" s="6" t="s">
        <v>20</v>
      </c>
      <c r="E5" s="18" t="s">
        <v>33</v>
      </c>
      <c r="F5" s="7">
        <v>3.09</v>
      </c>
      <c r="G5" s="7">
        <v>60</v>
      </c>
      <c r="H5" s="7">
        <v>7.0000000000000007E-2</v>
      </c>
      <c r="I5" s="7">
        <v>0.02</v>
      </c>
      <c r="J5" s="9">
        <v>15</v>
      </c>
      <c r="K5"/>
    </row>
    <row r="6" spans="1:12" s="27" customFormat="1" ht="15.75" thickBot="1" x14ac:dyDescent="0.3">
      <c r="A6" s="56"/>
      <c r="B6" s="10" t="s">
        <v>14</v>
      </c>
      <c r="C6" s="11" t="s">
        <v>31</v>
      </c>
      <c r="D6" s="11" t="s">
        <v>32</v>
      </c>
      <c r="E6" s="19">
        <v>48</v>
      </c>
      <c r="F6" s="20">
        <v>1.97</v>
      </c>
      <c r="G6" s="20">
        <f>229.7*0.48</f>
        <v>110.25599999999999</v>
      </c>
      <c r="H6" s="12">
        <f>6.7*0.48</f>
        <v>3.2159999999999997</v>
      </c>
      <c r="I6" s="12">
        <f>1.1*0.48</f>
        <v>0.52800000000000002</v>
      </c>
      <c r="J6" s="13">
        <f>48.3*0.48</f>
        <v>23.183999999999997</v>
      </c>
    </row>
    <row r="7" spans="1:12" ht="16.5" thickBot="1" x14ac:dyDescent="0.3">
      <c r="A7" s="59" t="s">
        <v>15</v>
      </c>
      <c r="B7" s="73"/>
      <c r="C7" s="73"/>
      <c r="D7" s="73"/>
      <c r="E7" s="74"/>
      <c r="F7" s="21">
        <f>SUM(F3:F6)</f>
        <v>74.73</v>
      </c>
      <c r="G7" s="21">
        <f>SUM(G3:G6)</f>
        <v>767.25599999999997</v>
      </c>
      <c r="H7" s="21">
        <f>SUM(H3:H6)</f>
        <v>27.356000000000002</v>
      </c>
      <c r="I7" s="21">
        <f>SUM(I3:I6)</f>
        <v>25.267999999999997</v>
      </c>
      <c r="J7" s="21">
        <f>SUM(J3:J6)</f>
        <v>106.464</v>
      </c>
    </row>
    <row r="8" spans="1:12" ht="30" x14ac:dyDescent="0.25">
      <c r="A8" s="57" t="s">
        <v>27</v>
      </c>
      <c r="B8" s="22" t="s">
        <v>16</v>
      </c>
      <c r="C8" s="23" t="s">
        <v>38</v>
      </c>
      <c r="D8" s="23" t="s">
        <v>41</v>
      </c>
      <c r="E8" s="15" t="s">
        <v>34</v>
      </c>
      <c r="F8" s="16">
        <v>17.559999999999999</v>
      </c>
      <c r="G8" s="16">
        <f>359*0.25+162*0.1</f>
        <v>105.95</v>
      </c>
      <c r="H8" s="16">
        <f>7.06*0.25+2.6*0.1</f>
        <v>2.0249999999999999</v>
      </c>
      <c r="I8" s="16">
        <f>19.8*0.25+15*0.1</f>
        <v>6.45</v>
      </c>
      <c r="J8" s="17">
        <f>31.61*0.25+3.6*0.1</f>
        <v>8.2624999999999993</v>
      </c>
      <c r="K8"/>
    </row>
    <row r="9" spans="1:12" x14ac:dyDescent="0.25">
      <c r="A9" s="58"/>
      <c r="B9" s="8" t="s">
        <v>13</v>
      </c>
      <c r="C9" s="6" t="s">
        <v>39</v>
      </c>
      <c r="D9" s="6" t="s">
        <v>40</v>
      </c>
      <c r="E9" s="18" t="s">
        <v>59</v>
      </c>
      <c r="F9" s="7">
        <v>16.8</v>
      </c>
      <c r="G9" s="28">
        <f>309*0.4</f>
        <v>123.60000000000001</v>
      </c>
      <c r="H9" s="28">
        <f>10.64*0.4</f>
        <v>4.2560000000000002</v>
      </c>
      <c r="I9" s="28">
        <f>28.19*0.4</f>
        <v>11.276000000000002</v>
      </c>
      <c r="J9" s="29">
        <f>2.89*0.4</f>
        <v>1.1560000000000001</v>
      </c>
      <c r="K9"/>
    </row>
    <row r="10" spans="1:12" s="27" customFormat="1" x14ac:dyDescent="0.25">
      <c r="A10" s="58"/>
      <c r="B10" s="8" t="s">
        <v>17</v>
      </c>
      <c r="C10" s="6" t="s">
        <v>36</v>
      </c>
      <c r="D10" s="6" t="s">
        <v>37</v>
      </c>
      <c r="E10" s="18">
        <v>80</v>
      </c>
      <c r="F10" s="7">
        <v>6.3</v>
      </c>
      <c r="G10" s="7">
        <f>1398*0.08</f>
        <v>111.84</v>
      </c>
      <c r="H10" s="7">
        <f>24.34*0.08</f>
        <v>1.9472</v>
      </c>
      <c r="I10" s="7">
        <f>35.83*0.08</f>
        <v>2.8664000000000001</v>
      </c>
      <c r="J10" s="9">
        <f>244.56*0.08</f>
        <v>19.564800000000002</v>
      </c>
    </row>
    <row r="11" spans="1:12" x14ac:dyDescent="0.25">
      <c r="A11" s="58"/>
      <c r="B11" s="8" t="s">
        <v>18</v>
      </c>
      <c r="C11" s="6" t="s">
        <v>19</v>
      </c>
      <c r="D11" s="6" t="s">
        <v>20</v>
      </c>
      <c r="E11" s="18" t="s">
        <v>33</v>
      </c>
      <c r="F11" s="7">
        <v>3.09</v>
      </c>
      <c r="G11" s="7">
        <v>60</v>
      </c>
      <c r="H11" s="7">
        <v>7.0000000000000007E-2</v>
      </c>
      <c r="I11" s="7">
        <v>0.02</v>
      </c>
      <c r="J11" s="9">
        <v>15</v>
      </c>
      <c r="K11"/>
    </row>
    <row r="12" spans="1:12" ht="15.75" thickBot="1" x14ac:dyDescent="0.3">
      <c r="A12" s="58"/>
      <c r="B12" s="10" t="s">
        <v>14</v>
      </c>
      <c r="C12" s="11" t="s">
        <v>31</v>
      </c>
      <c r="D12" s="11" t="s">
        <v>32</v>
      </c>
      <c r="E12" s="19">
        <v>19</v>
      </c>
      <c r="F12" s="20">
        <v>0.78</v>
      </c>
      <c r="G12" s="20">
        <f>229.7*0.19</f>
        <v>43.643000000000001</v>
      </c>
      <c r="H12" s="12">
        <f>6.7*0.19</f>
        <v>1.2730000000000001</v>
      </c>
      <c r="I12" s="12">
        <f>1.1*0.19</f>
        <v>0.20900000000000002</v>
      </c>
      <c r="J12" s="13">
        <f>48.3*0.19</f>
        <v>9.1769999999999996</v>
      </c>
    </row>
    <row r="13" spans="1:12" ht="16.5" thickBot="1" x14ac:dyDescent="0.3">
      <c r="A13" s="75" t="s">
        <v>15</v>
      </c>
      <c r="B13" s="76"/>
      <c r="C13" s="76"/>
      <c r="D13" s="76"/>
      <c r="E13" s="77"/>
      <c r="F13" s="31">
        <f>SUM(F8:F12)</f>
        <v>44.53</v>
      </c>
      <c r="G13" s="31">
        <f t="shared" ref="G13:J13" si="0">SUM(G8:G12)</f>
        <v>445.03300000000002</v>
      </c>
      <c r="H13" s="31">
        <f t="shared" si="0"/>
        <v>9.571200000000001</v>
      </c>
      <c r="I13" s="31">
        <f t="shared" si="0"/>
        <v>20.821400000000001</v>
      </c>
      <c r="J13" s="31">
        <f t="shared" si="0"/>
        <v>53.160299999999999</v>
      </c>
    </row>
    <row r="14" spans="1:12" s="27" customFormat="1" ht="30" x14ac:dyDescent="0.25">
      <c r="A14" s="62" t="s">
        <v>28</v>
      </c>
      <c r="B14" s="22" t="s">
        <v>16</v>
      </c>
      <c r="C14" s="23" t="s">
        <v>38</v>
      </c>
      <c r="D14" s="23" t="s">
        <v>41</v>
      </c>
      <c r="E14" s="15" t="s">
        <v>34</v>
      </c>
      <c r="F14" s="16">
        <v>17.559999999999999</v>
      </c>
      <c r="G14" s="16">
        <f>359*0.25+162*0.1</f>
        <v>105.95</v>
      </c>
      <c r="H14" s="16">
        <f>7.06*0.25+2.6*0.1</f>
        <v>2.0249999999999999</v>
      </c>
      <c r="I14" s="16">
        <f>19.8*0.25+15*0.1</f>
        <v>6.45</v>
      </c>
      <c r="J14" s="17">
        <f>31.61*0.25+3.6*0.1</f>
        <v>8.2624999999999993</v>
      </c>
    </row>
    <row r="15" spans="1:12" s="27" customFormat="1" x14ac:dyDescent="0.25">
      <c r="A15" s="63"/>
      <c r="B15" s="8" t="s">
        <v>13</v>
      </c>
      <c r="C15" s="6" t="s">
        <v>39</v>
      </c>
      <c r="D15" s="6" t="s">
        <v>40</v>
      </c>
      <c r="E15" s="18" t="s">
        <v>48</v>
      </c>
      <c r="F15" s="7">
        <v>33.590000000000003</v>
      </c>
      <c r="G15" s="28">
        <f>309*0.8</f>
        <v>247.20000000000002</v>
      </c>
      <c r="H15" s="28">
        <f>10.64*0.8</f>
        <v>8.5120000000000005</v>
      </c>
      <c r="I15" s="28">
        <f>28.19*0.8</f>
        <v>22.552000000000003</v>
      </c>
      <c r="J15" s="29">
        <f>2.89*0.8</f>
        <v>2.3120000000000003</v>
      </c>
      <c r="K15"/>
    </row>
    <row r="16" spans="1:12" s="41" customFormat="1" x14ac:dyDescent="0.25">
      <c r="A16" s="63"/>
      <c r="B16" s="8" t="s">
        <v>17</v>
      </c>
      <c r="C16" s="6" t="s">
        <v>36</v>
      </c>
      <c r="D16" s="6" t="s">
        <v>37</v>
      </c>
      <c r="E16" s="18">
        <v>100</v>
      </c>
      <c r="F16" s="7">
        <v>7.88</v>
      </c>
      <c r="G16" s="7">
        <f>1398*0.1</f>
        <v>139.80000000000001</v>
      </c>
      <c r="H16" s="7">
        <f>24.34*0.1</f>
        <v>2.4340000000000002</v>
      </c>
      <c r="I16" s="7">
        <f>35.83*0.1</f>
        <v>3.5830000000000002</v>
      </c>
      <c r="J16" s="9">
        <f>244.56*0.1</f>
        <v>24.456000000000003</v>
      </c>
    </row>
    <row r="17" spans="1:11" s="30" customFormat="1" x14ac:dyDescent="0.25">
      <c r="A17" s="63"/>
      <c r="B17" s="8" t="s">
        <v>35</v>
      </c>
      <c r="C17" s="6" t="s">
        <v>49</v>
      </c>
      <c r="D17" s="6" t="s">
        <v>50</v>
      </c>
      <c r="E17" s="18">
        <v>200</v>
      </c>
      <c r="F17" s="7">
        <v>10.87</v>
      </c>
      <c r="G17" s="7">
        <v>111</v>
      </c>
      <c r="H17" s="28">
        <v>0.7</v>
      </c>
      <c r="I17" s="28">
        <v>0</v>
      </c>
      <c r="J17" s="29">
        <v>27</v>
      </c>
      <c r="K17"/>
    </row>
    <row r="18" spans="1:11" s="41" customFormat="1" x14ac:dyDescent="0.25">
      <c r="A18" s="63"/>
      <c r="B18" s="45" t="s">
        <v>60</v>
      </c>
      <c r="C18" s="46" t="s">
        <v>61</v>
      </c>
      <c r="D18" s="46" t="s">
        <v>62</v>
      </c>
      <c r="E18" s="47">
        <v>50</v>
      </c>
      <c r="F18" s="48">
        <v>3.76</v>
      </c>
      <c r="G18" s="48">
        <v>160.5</v>
      </c>
      <c r="H18" s="49">
        <v>3.39</v>
      </c>
      <c r="I18" s="49">
        <v>6.98</v>
      </c>
      <c r="J18" s="50">
        <v>21.07</v>
      </c>
      <c r="K18"/>
    </row>
    <row r="19" spans="1:11" s="41" customFormat="1" ht="15.75" thickBot="1" x14ac:dyDescent="0.3">
      <c r="A19" s="64"/>
      <c r="B19" s="10" t="s">
        <v>14</v>
      </c>
      <c r="C19" s="11" t="s">
        <v>31</v>
      </c>
      <c r="D19" s="11" t="s">
        <v>32</v>
      </c>
      <c r="E19" s="19">
        <v>26</v>
      </c>
      <c r="F19" s="20">
        <v>1.07</v>
      </c>
      <c r="G19" s="20">
        <f>229.7*0.26</f>
        <v>59.722000000000001</v>
      </c>
      <c r="H19" s="12">
        <f>6.7*0.26</f>
        <v>1.7420000000000002</v>
      </c>
      <c r="I19" s="12">
        <f>1.1*0.26</f>
        <v>0.28600000000000003</v>
      </c>
      <c r="J19" s="13">
        <f>48.3*0.26</f>
        <v>12.558</v>
      </c>
    </row>
    <row r="20" spans="1:11" ht="16.5" thickBot="1" x14ac:dyDescent="0.3">
      <c r="A20" s="59" t="s">
        <v>15</v>
      </c>
      <c r="B20" s="73"/>
      <c r="C20" s="73"/>
      <c r="D20" s="73"/>
      <c r="E20" s="74"/>
      <c r="F20" s="21">
        <f>SUM(F14:F19)</f>
        <v>74.73</v>
      </c>
      <c r="G20" s="21">
        <f t="shared" ref="G20:J20" si="1">SUM(G14:G19)</f>
        <v>824.17200000000003</v>
      </c>
      <c r="H20" s="21">
        <f t="shared" si="1"/>
        <v>18.803000000000001</v>
      </c>
      <c r="I20" s="21">
        <f t="shared" si="1"/>
        <v>39.850999999999999</v>
      </c>
      <c r="J20" s="21">
        <f t="shared" si="1"/>
        <v>95.658500000000004</v>
      </c>
      <c r="K20"/>
    </row>
    <row r="21" spans="1:11" s="30" customFormat="1" x14ac:dyDescent="0.25">
      <c r="A21" s="57" t="s">
        <v>29</v>
      </c>
      <c r="B21" s="22" t="s">
        <v>30</v>
      </c>
      <c r="C21" s="23" t="s">
        <v>63</v>
      </c>
      <c r="D21" s="23" t="s">
        <v>64</v>
      </c>
      <c r="E21" s="36" t="s">
        <v>68</v>
      </c>
      <c r="F21" s="37">
        <v>20.75</v>
      </c>
      <c r="G21" s="25">
        <f>364*0.15+66*0.5+280*0.2</f>
        <v>143.6</v>
      </c>
      <c r="H21" s="25">
        <f>23.2*0.15+0.8*0.05+8*0.2</f>
        <v>5.12</v>
      </c>
      <c r="I21" s="25">
        <f>29.5*0.15+72.5*0.05+3*0.2</f>
        <v>8.65</v>
      </c>
      <c r="J21" s="26">
        <f>0+1.3*0.05+54*0.2</f>
        <v>10.865</v>
      </c>
    </row>
    <row r="22" spans="1:11" s="42" customFormat="1" x14ac:dyDescent="0.25">
      <c r="A22" s="58"/>
      <c r="B22" s="8" t="s">
        <v>18</v>
      </c>
      <c r="C22" s="6" t="s">
        <v>19</v>
      </c>
      <c r="D22" s="6" t="s">
        <v>20</v>
      </c>
      <c r="E22" s="18" t="s">
        <v>33</v>
      </c>
      <c r="F22" s="7">
        <v>3.09</v>
      </c>
      <c r="G22" s="7">
        <v>60</v>
      </c>
      <c r="H22" s="7">
        <v>7.0000000000000007E-2</v>
      </c>
      <c r="I22" s="7">
        <v>0.02</v>
      </c>
      <c r="J22" s="9">
        <v>15</v>
      </c>
    </row>
    <row r="23" spans="1:11" s="41" customFormat="1" ht="15.75" thickBot="1" x14ac:dyDescent="0.3">
      <c r="A23" s="58"/>
      <c r="B23" s="10" t="s">
        <v>65</v>
      </c>
      <c r="C23" s="11" t="s">
        <v>66</v>
      </c>
      <c r="D23" s="11" t="s">
        <v>67</v>
      </c>
      <c r="E23" s="19">
        <v>165</v>
      </c>
      <c r="F23" s="20">
        <v>20.69</v>
      </c>
      <c r="G23" s="20">
        <v>77.55</v>
      </c>
      <c r="H23" s="51">
        <v>0.66</v>
      </c>
      <c r="I23" s="51">
        <v>0.66</v>
      </c>
      <c r="J23" s="52">
        <v>15.84</v>
      </c>
      <c r="K23"/>
    </row>
    <row r="24" spans="1:11" ht="16.5" thickBot="1" x14ac:dyDescent="0.3">
      <c r="A24" s="59" t="s">
        <v>15</v>
      </c>
      <c r="B24" s="60"/>
      <c r="C24" s="60"/>
      <c r="D24" s="60"/>
      <c r="E24" s="61"/>
      <c r="F24" s="3">
        <f>SUM(F21:F23)</f>
        <v>44.53</v>
      </c>
      <c r="G24" s="3">
        <f>SUM(G21:G23)</f>
        <v>281.14999999999998</v>
      </c>
      <c r="H24" s="3">
        <f>SUM(H21:H23)</f>
        <v>5.8500000000000005</v>
      </c>
      <c r="I24" s="3">
        <f>SUM(I21:I23)</f>
        <v>9.33</v>
      </c>
      <c r="J24" s="3">
        <f>SUM(J21:J23)</f>
        <v>41.704999999999998</v>
      </c>
      <c r="K24"/>
    </row>
    <row r="26" spans="1:11" ht="15.75" thickBot="1" x14ac:dyDescent="0.3">
      <c r="A26" s="71" t="s">
        <v>24</v>
      </c>
      <c r="B26" s="71"/>
      <c r="C26" s="71"/>
      <c r="D26" s="71"/>
      <c r="E26" s="71"/>
      <c r="F26" s="71"/>
      <c r="G26" s="71"/>
      <c r="H26" s="71"/>
      <c r="I26" s="71"/>
      <c r="J26" s="71"/>
    </row>
    <row r="27" spans="1:11" ht="15.75" x14ac:dyDescent="0.25">
      <c r="A27" s="24"/>
      <c r="B27" s="24"/>
      <c r="C27" s="70" t="s">
        <v>22</v>
      </c>
      <c r="D27" s="70"/>
      <c r="G27" s="72"/>
      <c r="H27" s="72"/>
      <c r="I27" s="72"/>
      <c r="J27" s="72"/>
    </row>
    <row r="28" spans="1:11" x14ac:dyDescent="0.25">
      <c r="A28" s="1"/>
      <c r="B28" s="1"/>
      <c r="C28" s="1"/>
      <c r="D28" s="1"/>
    </row>
    <row r="29" spans="1:11" x14ac:dyDescent="0.25">
      <c r="A29" s="55" t="s">
        <v>23</v>
      </c>
      <c r="B29" s="55"/>
    </row>
    <row r="30" spans="1:11" x14ac:dyDescent="0.25">
      <c r="A30" s="55" t="s">
        <v>25</v>
      </c>
      <c r="B30" s="55"/>
    </row>
    <row r="31" spans="1:11" x14ac:dyDescent="0.25">
      <c r="A31" s="4"/>
    </row>
  </sheetData>
  <mergeCells count="15">
    <mergeCell ref="B1:C1"/>
    <mergeCell ref="G1:J1"/>
    <mergeCell ref="C27:D27"/>
    <mergeCell ref="A26:J26"/>
    <mergeCell ref="G27:J27"/>
    <mergeCell ref="A7:E7"/>
    <mergeCell ref="A8:A12"/>
    <mergeCell ref="A13:E13"/>
    <mergeCell ref="A20:E20"/>
    <mergeCell ref="A29:B29"/>
    <mergeCell ref="A30:B30"/>
    <mergeCell ref="A3:A6"/>
    <mergeCell ref="A21:A23"/>
    <mergeCell ref="A24:E24"/>
    <mergeCell ref="A14:A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7" workbookViewId="0">
      <selection activeCell="B21" sqref="A21:XFD21"/>
    </sheetView>
  </sheetViews>
  <sheetFormatPr defaultRowHeight="15" x14ac:dyDescent="0.25"/>
  <cols>
    <col min="1" max="1" width="24" style="41" customWidth="1"/>
    <col min="2" max="2" width="24.7109375" style="41" customWidth="1"/>
    <col min="3" max="3" width="12.28515625" style="41" customWidth="1"/>
    <col min="4" max="4" width="46.28515625" style="41" customWidth="1"/>
    <col min="5" max="5" width="10.140625" style="41" bestFit="1" customWidth="1"/>
    <col min="6" max="6" width="9.140625" style="41"/>
    <col min="7" max="7" width="18.140625" style="41" customWidth="1"/>
    <col min="8" max="8" width="11.42578125" style="41" bestFit="1" customWidth="1"/>
    <col min="9" max="9" width="9.140625" style="41"/>
    <col min="10" max="10" width="10.85546875" style="41" customWidth="1"/>
    <col min="11" max="16384" width="9.140625" style="41"/>
  </cols>
  <sheetData>
    <row r="1" spans="1:12" ht="15.75" thickBot="1" x14ac:dyDescent="0.3">
      <c r="A1" s="1" t="s">
        <v>0</v>
      </c>
      <c r="B1" s="65" t="s">
        <v>21</v>
      </c>
      <c r="C1" s="66"/>
      <c r="D1" s="1" t="s">
        <v>1</v>
      </c>
      <c r="E1" s="44"/>
      <c r="F1" s="1" t="s">
        <v>2</v>
      </c>
      <c r="G1" s="67">
        <v>44637</v>
      </c>
      <c r="H1" s="68"/>
      <c r="I1" s="68"/>
      <c r="J1" s="69"/>
      <c r="K1" s="1"/>
      <c r="L1" s="1"/>
    </row>
    <row r="2" spans="1:12" ht="15.75" thickBot="1" x14ac:dyDescent="0.3">
      <c r="A2" s="43" t="s">
        <v>3</v>
      </c>
      <c r="B2" s="5" t="s">
        <v>4</v>
      </c>
      <c r="C2" s="40" t="s">
        <v>5</v>
      </c>
      <c r="D2" s="43" t="s">
        <v>6</v>
      </c>
      <c r="E2" s="43" t="s">
        <v>7</v>
      </c>
      <c r="F2" s="43" t="s">
        <v>8</v>
      </c>
      <c r="G2" s="43" t="s">
        <v>9</v>
      </c>
      <c r="H2" s="43" t="s">
        <v>10</v>
      </c>
      <c r="I2" s="43" t="s">
        <v>11</v>
      </c>
      <c r="J2" s="43" t="s">
        <v>12</v>
      </c>
    </row>
    <row r="3" spans="1:12" ht="15" customHeight="1" x14ac:dyDescent="0.25">
      <c r="A3" s="62" t="s">
        <v>53</v>
      </c>
      <c r="B3" s="22" t="s">
        <v>13</v>
      </c>
      <c r="C3" s="14" t="s">
        <v>43</v>
      </c>
      <c r="D3" s="14" t="s">
        <v>44</v>
      </c>
      <c r="E3" s="15" t="s">
        <v>45</v>
      </c>
      <c r="F3" s="15">
        <v>20.83</v>
      </c>
      <c r="G3" s="16">
        <v>289</v>
      </c>
      <c r="H3" s="16">
        <v>8.1999999999999993</v>
      </c>
      <c r="I3" s="16">
        <v>10.6</v>
      </c>
      <c r="J3" s="17">
        <v>40.1</v>
      </c>
    </row>
    <row r="4" spans="1:12" x14ac:dyDescent="0.25">
      <c r="A4" s="63"/>
      <c r="B4" s="8" t="s">
        <v>13</v>
      </c>
      <c r="C4" s="32" t="s">
        <v>46</v>
      </c>
      <c r="D4" s="33" t="s">
        <v>47</v>
      </c>
      <c r="E4" s="18" t="s">
        <v>69</v>
      </c>
      <c r="F4" s="7">
        <v>42.91</v>
      </c>
      <c r="G4" s="34">
        <f>282*0.8+260*0.15</f>
        <v>264.60000000000002</v>
      </c>
      <c r="H4" s="34">
        <f>15.12*0.8+7.5*0.15</f>
        <v>13.221</v>
      </c>
      <c r="I4" s="34">
        <f>14.1*0.8+0.2*0.15</f>
        <v>11.31</v>
      </c>
      <c r="J4" s="35">
        <f>22.5*0.8+56.8*0.15</f>
        <v>26.52</v>
      </c>
    </row>
    <row r="5" spans="1:12" x14ac:dyDescent="0.25">
      <c r="A5" s="63"/>
      <c r="B5" s="8" t="s">
        <v>18</v>
      </c>
      <c r="C5" s="6" t="s">
        <v>70</v>
      </c>
      <c r="D5" s="6" t="s">
        <v>71</v>
      </c>
      <c r="E5" s="18" t="s">
        <v>72</v>
      </c>
      <c r="F5" s="7">
        <v>4.6900000000000004</v>
      </c>
      <c r="G5" s="7">
        <v>62</v>
      </c>
      <c r="H5" s="7">
        <v>0.13</v>
      </c>
      <c r="I5" s="7">
        <v>0.02</v>
      </c>
      <c r="J5" s="9">
        <v>15.2</v>
      </c>
      <c r="K5"/>
    </row>
    <row r="6" spans="1:12" ht="15.75" thickBot="1" x14ac:dyDescent="0.3">
      <c r="A6" s="64"/>
      <c r="B6" s="10" t="s">
        <v>14</v>
      </c>
      <c r="C6" s="11" t="s">
        <v>31</v>
      </c>
      <c r="D6" s="11" t="s">
        <v>32</v>
      </c>
      <c r="E6" s="19">
        <v>26</v>
      </c>
      <c r="F6" s="20">
        <v>1.07</v>
      </c>
      <c r="G6" s="20">
        <f>229.7*0.26</f>
        <v>59.722000000000001</v>
      </c>
      <c r="H6" s="12">
        <f>6.7*0.26</f>
        <v>1.7420000000000002</v>
      </c>
      <c r="I6" s="12">
        <f>1.1*0.26</f>
        <v>0.28600000000000003</v>
      </c>
      <c r="J6" s="13">
        <f>48.3*0.26</f>
        <v>12.558</v>
      </c>
    </row>
    <row r="7" spans="1:12" ht="16.5" thickBot="1" x14ac:dyDescent="0.3">
      <c r="A7" s="59" t="s">
        <v>15</v>
      </c>
      <c r="B7" s="73"/>
      <c r="C7" s="73"/>
      <c r="D7" s="73"/>
      <c r="E7" s="74"/>
      <c r="F7" s="21">
        <f>SUM(F3:F6)</f>
        <v>69.499999999999986</v>
      </c>
      <c r="G7" s="21">
        <f>SUM(G3:G6)</f>
        <v>675.322</v>
      </c>
      <c r="H7" s="21">
        <f>SUM(H3:H6)</f>
        <v>23.292999999999999</v>
      </c>
      <c r="I7" s="21">
        <f>SUM(I3:I6)</f>
        <v>22.216000000000001</v>
      </c>
      <c r="J7" s="21">
        <f>SUM(J3:J6)</f>
        <v>94.378000000000014</v>
      </c>
    </row>
    <row r="8" spans="1:12" ht="15" customHeight="1" x14ac:dyDescent="0.25">
      <c r="A8" s="78" t="s">
        <v>54</v>
      </c>
      <c r="B8" s="22" t="s">
        <v>13</v>
      </c>
      <c r="C8" s="14" t="s">
        <v>43</v>
      </c>
      <c r="D8" s="14" t="s">
        <v>44</v>
      </c>
      <c r="E8" s="15" t="s">
        <v>45</v>
      </c>
      <c r="F8" s="15">
        <v>20.83</v>
      </c>
      <c r="G8" s="16">
        <v>289</v>
      </c>
      <c r="H8" s="16">
        <v>8.1999999999999993</v>
      </c>
      <c r="I8" s="16">
        <v>10.6</v>
      </c>
      <c r="J8" s="17">
        <v>40.1</v>
      </c>
    </row>
    <row r="9" spans="1:12" ht="15" customHeight="1" x14ac:dyDescent="0.25">
      <c r="A9" s="79"/>
      <c r="B9" s="8" t="s">
        <v>18</v>
      </c>
      <c r="C9" s="6" t="s">
        <v>70</v>
      </c>
      <c r="D9" s="6" t="s">
        <v>71</v>
      </c>
      <c r="E9" s="18" t="s">
        <v>72</v>
      </c>
      <c r="F9" s="7">
        <v>4.6900000000000004</v>
      </c>
      <c r="G9" s="7">
        <v>62</v>
      </c>
      <c r="H9" s="7">
        <v>0.13</v>
      </c>
      <c r="I9" s="7">
        <v>0.02</v>
      </c>
      <c r="J9" s="9">
        <v>15.2</v>
      </c>
    </row>
    <row r="10" spans="1:12" ht="15.75" thickBot="1" x14ac:dyDescent="0.3">
      <c r="A10" s="80"/>
      <c r="B10" s="10" t="s">
        <v>14</v>
      </c>
      <c r="C10" s="11" t="s">
        <v>31</v>
      </c>
      <c r="D10" s="11" t="s">
        <v>32</v>
      </c>
      <c r="E10" s="19">
        <v>36</v>
      </c>
      <c r="F10" s="20">
        <v>1.48</v>
      </c>
      <c r="G10" s="20">
        <f>229.7*0.36</f>
        <v>82.691999999999993</v>
      </c>
      <c r="H10" s="12">
        <f>6.7*0.36</f>
        <v>2.4119999999999999</v>
      </c>
      <c r="I10" s="12">
        <f>1.1*0.36</f>
        <v>0.39600000000000002</v>
      </c>
      <c r="J10" s="13">
        <f>48.3*0.36</f>
        <v>17.387999999999998</v>
      </c>
      <c r="K10"/>
    </row>
    <row r="11" spans="1:12" ht="16.5" thickBot="1" x14ac:dyDescent="0.3">
      <c r="A11" s="59" t="s">
        <v>15</v>
      </c>
      <c r="B11" s="73"/>
      <c r="C11" s="73"/>
      <c r="D11" s="73"/>
      <c r="E11" s="74"/>
      <c r="F11" s="21">
        <f>SUM(F8:F10)</f>
        <v>27</v>
      </c>
      <c r="G11" s="21">
        <f>SUM(G8:G10)</f>
        <v>433.69200000000001</v>
      </c>
      <c r="H11" s="21">
        <f>SUM(H8:H10)</f>
        <v>10.742000000000001</v>
      </c>
      <c r="I11" s="21">
        <f>SUM(I8:I10)</f>
        <v>11.016</v>
      </c>
      <c r="J11" s="21">
        <f>SUM(J8:J10)</f>
        <v>72.687999999999988</v>
      </c>
      <c r="K11"/>
    </row>
    <row r="12" spans="1:12" ht="15" customHeight="1" x14ac:dyDescent="0.25">
      <c r="A12" s="81" t="s">
        <v>55</v>
      </c>
      <c r="B12" s="22" t="s">
        <v>18</v>
      </c>
      <c r="C12" s="23" t="s">
        <v>19</v>
      </c>
      <c r="D12" s="23" t="s">
        <v>20</v>
      </c>
      <c r="E12" s="15" t="s">
        <v>33</v>
      </c>
      <c r="F12" s="16">
        <v>3.09</v>
      </c>
      <c r="G12" s="16">
        <v>60</v>
      </c>
      <c r="H12" s="16">
        <v>7.0000000000000007E-2</v>
      </c>
      <c r="I12" s="16">
        <v>0.02</v>
      </c>
      <c r="J12" s="17">
        <v>15</v>
      </c>
    </row>
    <row r="13" spans="1:12" ht="15" customHeight="1" thickBot="1" x14ac:dyDescent="0.3">
      <c r="A13" s="82"/>
      <c r="B13" s="10" t="s">
        <v>51</v>
      </c>
      <c r="C13" s="11" t="s">
        <v>42</v>
      </c>
      <c r="D13" s="11" t="s">
        <v>52</v>
      </c>
      <c r="E13" s="19">
        <v>18.5</v>
      </c>
      <c r="F13" s="20">
        <v>3.91</v>
      </c>
      <c r="G13" s="20">
        <f>480*0.185</f>
        <v>88.8</v>
      </c>
      <c r="H13" s="51">
        <f>9*0.185</f>
        <v>1.665</v>
      </c>
      <c r="I13" s="51">
        <f>18*0.185</f>
        <v>3.33</v>
      </c>
      <c r="J13" s="52">
        <f>70*0.185</f>
        <v>12.95</v>
      </c>
    </row>
    <row r="14" spans="1:12" ht="16.5" thickBot="1" x14ac:dyDescent="0.3">
      <c r="A14" s="59" t="s">
        <v>15</v>
      </c>
      <c r="B14" s="60"/>
      <c r="C14" s="60"/>
      <c r="D14" s="60"/>
      <c r="E14" s="61"/>
      <c r="F14" s="3">
        <f>SUM(F12:F13)</f>
        <v>7</v>
      </c>
      <c r="G14" s="3">
        <f>SUM(G12:G13)</f>
        <v>148.80000000000001</v>
      </c>
      <c r="H14" s="3">
        <f>SUM(H12:H13)</f>
        <v>1.7350000000000001</v>
      </c>
      <c r="I14" s="3">
        <f>SUM(I12:I13)</f>
        <v>3.35</v>
      </c>
      <c r="J14" s="3">
        <f>SUM(J12:J13)</f>
        <v>27.95</v>
      </c>
      <c r="K14"/>
    </row>
    <row r="15" spans="1:12" ht="30" x14ac:dyDescent="0.25">
      <c r="A15" s="78" t="s">
        <v>56</v>
      </c>
      <c r="B15" s="22" t="s">
        <v>16</v>
      </c>
      <c r="C15" s="23" t="s">
        <v>38</v>
      </c>
      <c r="D15" s="23" t="s">
        <v>41</v>
      </c>
      <c r="E15" s="15" t="s">
        <v>34</v>
      </c>
      <c r="F15" s="16">
        <v>17.559999999999999</v>
      </c>
      <c r="G15" s="16">
        <f>359*0.25+162*0.1</f>
        <v>105.95</v>
      </c>
      <c r="H15" s="16">
        <f>7.06*0.25+2.6*0.1</f>
        <v>2.0249999999999999</v>
      </c>
      <c r="I15" s="16">
        <f>19.8*0.25+15*0.1</f>
        <v>6.45</v>
      </c>
      <c r="J15" s="17">
        <f>31.61*0.25+3.6*0.1</f>
        <v>8.2624999999999993</v>
      </c>
      <c r="K15"/>
    </row>
    <row r="16" spans="1:12" x14ac:dyDescent="0.25">
      <c r="A16" s="79"/>
      <c r="B16" s="8" t="s">
        <v>13</v>
      </c>
      <c r="C16" s="6" t="s">
        <v>39</v>
      </c>
      <c r="D16" s="6" t="s">
        <v>40</v>
      </c>
      <c r="E16" s="18" t="s">
        <v>59</v>
      </c>
      <c r="F16" s="7">
        <v>16.8</v>
      </c>
      <c r="G16" s="28">
        <f>309*0.4</f>
        <v>123.60000000000001</v>
      </c>
      <c r="H16" s="28">
        <f>10.64*0.4</f>
        <v>4.2560000000000002</v>
      </c>
      <c r="I16" s="28">
        <f>28.19*0.4</f>
        <v>11.276000000000002</v>
      </c>
      <c r="J16" s="29">
        <f>2.89*0.4</f>
        <v>1.1560000000000001</v>
      </c>
      <c r="K16"/>
    </row>
    <row r="17" spans="1:11" x14ac:dyDescent="0.25">
      <c r="A17" s="79"/>
      <c r="B17" s="8" t="s">
        <v>17</v>
      </c>
      <c r="C17" s="6" t="s">
        <v>36</v>
      </c>
      <c r="D17" s="6" t="s">
        <v>37</v>
      </c>
      <c r="E17" s="18">
        <v>80</v>
      </c>
      <c r="F17" s="7">
        <v>6.3</v>
      </c>
      <c r="G17" s="7">
        <f>1398*0.08</f>
        <v>111.84</v>
      </c>
      <c r="H17" s="7">
        <f>24.34*0.08</f>
        <v>1.9472</v>
      </c>
      <c r="I17" s="7">
        <f>35.83*0.08</f>
        <v>2.8664000000000001</v>
      </c>
      <c r="J17" s="9">
        <f>244.56*0.08</f>
        <v>19.564800000000002</v>
      </c>
    </row>
    <row r="18" spans="1:11" x14ac:dyDescent="0.25">
      <c r="A18" s="79"/>
      <c r="B18" s="8" t="s">
        <v>18</v>
      </c>
      <c r="C18" s="6" t="s">
        <v>19</v>
      </c>
      <c r="D18" s="6" t="s">
        <v>20</v>
      </c>
      <c r="E18" s="18" t="s">
        <v>33</v>
      </c>
      <c r="F18" s="7">
        <v>3.09</v>
      </c>
      <c r="G18" s="7">
        <v>60</v>
      </c>
      <c r="H18" s="7">
        <v>7.0000000000000007E-2</v>
      </c>
      <c r="I18" s="7">
        <v>0.02</v>
      </c>
      <c r="J18" s="9">
        <v>15</v>
      </c>
      <c r="K18"/>
    </row>
    <row r="19" spans="1:11" ht="15.75" thickBot="1" x14ac:dyDescent="0.3">
      <c r="A19" s="85"/>
      <c r="B19" s="10" t="s">
        <v>14</v>
      </c>
      <c r="C19" s="11" t="s">
        <v>31</v>
      </c>
      <c r="D19" s="11" t="s">
        <v>32</v>
      </c>
      <c r="E19" s="19">
        <v>30.5</v>
      </c>
      <c r="F19" s="20">
        <v>1.25</v>
      </c>
      <c r="G19" s="20">
        <f>229.7*0.305</f>
        <v>70.058499999999995</v>
      </c>
      <c r="H19" s="12">
        <f>6.7*0.305</f>
        <v>2.0434999999999999</v>
      </c>
      <c r="I19" s="12">
        <f>1.1*0.305</f>
        <v>0.33550000000000002</v>
      </c>
      <c r="J19" s="13">
        <f>48.3*0.305</f>
        <v>14.731499999999999</v>
      </c>
    </row>
    <row r="20" spans="1:11" ht="16.5" thickBot="1" x14ac:dyDescent="0.3">
      <c r="A20" s="75" t="s">
        <v>15</v>
      </c>
      <c r="B20" s="76"/>
      <c r="C20" s="76"/>
      <c r="D20" s="76"/>
      <c r="E20" s="77"/>
      <c r="F20" s="31">
        <f>SUM(F15:F19)</f>
        <v>45</v>
      </c>
      <c r="G20" s="31">
        <f t="shared" ref="G20:J20" si="0">SUM(G15:G19)</f>
        <v>471.44849999999997</v>
      </c>
      <c r="H20" s="31">
        <f t="shared" si="0"/>
        <v>10.341700000000001</v>
      </c>
      <c r="I20" s="31">
        <f t="shared" si="0"/>
        <v>20.947900000000001</v>
      </c>
      <c r="J20" s="31">
        <f t="shared" si="0"/>
        <v>58.714799999999997</v>
      </c>
    </row>
    <row r="21" spans="1:11" ht="30" customHeight="1" x14ac:dyDescent="0.25">
      <c r="A21" s="62" t="s">
        <v>57</v>
      </c>
      <c r="B21" s="22" t="s">
        <v>16</v>
      </c>
      <c r="C21" s="23" t="s">
        <v>38</v>
      </c>
      <c r="D21" s="23" t="s">
        <v>41</v>
      </c>
      <c r="E21" s="15" t="s">
        <v>34</v>
      </c>
      <c r="F21" s="16">
        <v>17.559999999999999</v>
      </c>
      <c r="G21" s="16">
        <f>359*0.25+162*0.1</f>
        <v>105.95</v>
      </c>
      <c r="H21" s="16">
        <f>7.06*0.25+2.6*0.1</f>
        <v>2.0249999999999999</v>
      </c>
      <c r="I21" s="16">
        <f>19.8*0.25+15*0.1</f>
        <v>6.45</v>
      </c>
      <c r="J21" s="17">
        <f>31.61*0.25+3.6*0.1</f>
        <v>8.2624999999999993</v>
      </c>
    </row>
    <row r="22" spans="1:11" x14ac:dyDescent="0.25">
      <c r="A22" s="63"/>
      <c r="B22" s="8" t="s">
        <v>13</v>
      </c>
      <c r="C22" s="6" t="s">
        <v>39</v>
      </c>
      <c r="D22" s="6" t="s">
        <v>40</v>
      </c>
      <c r="E22" s="18" t="s">
        <v>73</v>
      </c>
      <c r="F22" s="7">
        <v>29.43</v>
      </c>
      <c r="G22" s="28">
        <f>309*0.7</f>
        <v>216.29999999999998</v>
      </c>
      <c r="H22" s="28">
        <f>10.64*0.7</f>
        <v>7.4479999999999995</v>
      </c>
      <c r="I22" s="28">
        <f>28.19*0.7</f>
        <v>19.733000000000001</v>
      </c>
      <c r="J22" s="29">
        <f>2.89*0.7</f>
        <v>2.0230000000000001</v>
      </c>
      <c r="K22"/>
    </row>
    <row r="23" spans="1:11" x14ac:dyDescent="0.25">
      <c r="A23" s="63"/>
      <c r="B23" s="8" t="s">
        <v>17</v>
      </c>
      <c r="C23" s="6" t="s">
        <v>36</v>
      </c>
      <c r="D23" s="6" t="s">
        <v>37</v>
      </c>
      <c r="E23" s="18">
        <v>100</v>
      </c>
      <c r="F23" s="7">
        <v>7.88</v>
      </c>
      <c r="G23" s="7">
        <f>1398*0.1</f>
        <v>139.80000000000001</v>
      </c>
      <c r="H23" s="7">
        <f>24.34*0.1</f>
        <v>2.4340000000000002</v>
      </c>
      <c r="I23" s="7">
        <f>35.83*0.1</f>
        <v>3.5830000000000002</v>
      </c>
      <c r="J23" s="9">
        <f>244.56*0.1</f>
        <v>24.456000000000003</v>
      </c>
      <c r="K23"/>
    </row>
    <row r="24" spans="1:11" x14ac:dyDescent="0.25">
      <c r="A24" s="63"/>
      <c r="B24" s="8" t="s">
        <v>35</v>
      </c>
      <c r="C24" s="6" t="s">
        <v>49</v>
      </c>
      <c r="D24" s="6" t="s">
        <v>50</v>
      </c>
      <c r="E24" s="18">
        <v>200</v>
      </c>
      <c r="F24" s="7">
        <v>10.87</v>
      </c>
      <c r="G24" s="7">
        <v>111</v>
      </c>
      <c r="H24" s="28">
        <v>0.7</v>
      </c>
      <c r="I24" s="28">
        <v>0</v>
      </c>
      <c r="J24" s="29">
        <v>27</v>
      </c>
    </row>
    <row r="25" spans="1:11" ht="15.75" thickBot="1" x14ac:dyDescent="0.3">
      <c r="A25" s="63"/>
      <c r="B25" s="45" t="s">
        <v>60</v>
      </c>
      <c r="C25" s="46" t="s">
        <v>61</v>
      </c>
      <c r="D25" s="46" t="s">
        <v>62</v>
      </c>
      <c r="E25" s="47">
        <v>50</v>
      </c>
      <c r="F25" s="48">
        <v>3.76</v>
      </c>
      <c r="G25" s="48">
        <v>160.5</v>
      </c>
      <c r="H25" s="49">
        <v>3.39</v>
      </c>
      <c r="I25" s="49">
        <v>6.98</v>
      </c>
      <c r="J25" s="50">
        <v>21.07</v>
      </c>
      <c r="K25"/>
    </row>
    <row r="26" spans="1:11" ht="16.5" thickBot="1" x14ac:dyDescent="0.3">
      <c r="A26" s="75" t="s">
        <v>15</v>
      </c>
      <c r="B26" s="83"/>
      <c r="C26" s="83"/>
      <c r="D26" s="83"/>
      <c r="E26" s="84"/>
      <c r="F26" s="53">
        <f>SUM(F21:F25)</f>
        <v>69.5</v>
      </c>
      <c r="G26" s="53">
        <f>SUM(G21:G25)</f>
        <v>733.55</v>
      </c>
      <c r="H26" s="53">
        <f>SUM(H21:H25)</f>
        <v>15.997</v>
      </c>
      <c r="I26" s="53">
        <f>SUM(I21:I25)</f>
        <v>36.745999999999995</v>
      </c>
      <c r="J26" s="54">
        <f>SUM(J21:J25)</f>
        <v>82.811499999999995</v>
      </c>
      <c r="K26"/>
    </row>
    <row r="28" spans="1:11" ht="15.75" thickBot="1" x14ac:dyDescent="0.3">
      <c r="A28" s="71" t="s">
        <v>24</v>
      </c>
      <c r="B28" s="71"/>
      <c r="C28" s="71"/>
      <c r="D28" s="71"/>
      <c r="E28" s="71"/>
      <c r="F28" s="71"/>
      <c r="G28" s="71"/>
      <c r="H28" s="71"/>
      <c r="I28" s="71"/>
      <c r="J28" s="71"/>
    </row>
    <row r="29" spans="1:11" ht="15.75" x14ac:dyDescent="0.25">
      <c r="A29" s="24"/>
      <c r="B29" s="24"/>
      <c r="C29" s="70" t="s">
        <v>22</v>
      </c>
      <c r="D29" s="70"/>
      <c r="G29" s="72"/>
      <c r="H29" s="72"/>
      <c r="I29" s="72"/>
      <c r="J29" s="72"/>
    </row>
    <row r="30" spans="1:11" x14ac:dyDescent="0.25">
      <c r="A30" s="1"/>
      <c r="B30" s="1"/>
      <c r="C30" s="1"/>
      <c r="D30" s="1"/>
    </row>
    <row r="31" spans="1:11" x14ac:dyDescent="0.25">
      <c r="A31" s="55" t="s">
        <v>23</v>
      </c>
      <c r="B31" s="55"/>
    </row>
    <row r="32" spans="1:11" x14ac:dyDescent="0.25">
      <c r="A32" s="55" t="s">
        <v>25</v>
      </c>
      <c r="B32" s="55"/>
    </row>
    <row r="33" spans="1:1" x14ac:dyDescent="0.25">
      <c r="A33" s="39"/>
    </row>
  </sheetData>
  <mergeCells count="17">
    <mergeCell ref="B1:C1"/>
    <mergeCell ref="G1:J1"/>
    <mergeCell ref="A3:A6"/>
    <mergeCell ref="A7:E7"/>
    <mergeCell ref="A15:A19"/>
    <mergeCell ref="A31:B31"/>
    <mergeCell ref="A32:B32"/>
    <mergeCell ref="A8:A10"/>
    <mergeCell ref="A11:E11"/>
    <mergeCell ref="A12:A13"/>
    <mergeCell ref="A14:E14"/>
    <mergeCell ref="A21:A25"/>
    <mergeCell ref="A26:E26"/>
    <mergeCell ref="A28:J28"/>
    <mergeCell ref="C29:D29"/>
    <mergeCell ref="G29:J29"/>
    <mergeCell ref="A20:E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17.03 1-4 кл</vt:lpstr>
      <vt:lpstr>17.03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2022-03-16T12:19:37Z</dcterms:modified>
</cp:coreProperties>
</file>