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30.03 1-4 кл" sheetId="1" r:id="rId1"/>
    <sheet name="30.03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" l="1"/>
  <c r="I27" i="2"/>
  <c r="H27" i="2"/>
  <c r="G27" i="2"/>
  <c r="J25" i="2"/>
  <c r="I25" i="2"/>
  <c r="H25" i="2"/>
  <c r="G25" i="2"/>
  <c r="J24" i="2"/>
  <c r="I24" i="2"/>
  <c r="H24" i="2"/>
  <c r="G24" i="2"/>
  <c r="J23" i="2"/>
  <c r="I23" i="2"/>
  <c r="H23" i="2"/>
  <c r="G23" i="2"/>
  <c r="J20" i="1"/>
  <c r="J13" i="1"/>
  <c r="J21" i="2"/>
  <c r="I21" i="2"/>
  <c r="H21" i="2"/>
  <c r="G21" i="2"/>
  <c r="J19" i="2"/>
  <c r="I19" i="2"/>
  <c r="H19" i="2"/>
  <c r="G19" i="2"/>
  <c r="J18" i="2"/>
  <c r="I18" i="2"/>
  <c r="H18" i="2"/>
  <c r="G18" i="2"/>
  <c r="J17" i="2"/>
  <c r="I17" i="2"/>
  <c r="H17" i="2"/>
  <c r="G17" i="2"/>
  <c r="J14" i="2"/>
  <c r="I14" i="2"/>
  <c r="H14" i="2"/>
  <c r="G14" i="2"/>
  <c r="J12" i="2"/>
  <c r="I12" i="2"/>
  <c r="H12" i="2"/>
  <c r="G12" i="2"/>
  <c r="J10" i="2"/>
  <c r="I10" i="2"/>
  <c r="H10" i="2"/>
  <c r="G10" i="2"/>
  <c r="J9" i="2"/>
  <c r="I9" i="2"/>
  <c r="H9" i="2"/>
  <c r="G9" i="2"/>
  <c r="J6" i="2"/>
  <c r="I6" i="2"/>
  <c r="H6" i="2"/>
  <c r="G6" i="2"/>
  <c r="J4" i="2"/>
  <c r="I4" i="2"/>
  <c r="H4" i="2"/>
  <c r="G4" i="2"/>
  <c r="J7" i="2"/>
  <c r="I7" i="2"/>
  <c r="H7" i="2"/>
  <c r="G7" i="2"/>
  <c r="J24" i="1" l="1"/>
  <c r="I24" i="1"/>
  <c r="H24" i="1"/>
  <c r="G24" i="1"/>
  <c r="I20" i="1" l="1"/>
  <c r="H20" i="1"/>
  <c r="G20" i="1"/>
  <c r="I13" i="1"/>
  <c r="H13" i="1"/>
  <c r="G13" i="1"/>
  <c r="J10" i="1"/>
  <c r="I10" i="1"/>
  <c r="H10" i="1"/>
  <c r="G10" i="1"/>
  <c r="J7" i="1"/>
  <c r="I7" i="1"/>
  <c r="H7" i="1"/>
  <c r="G7" i="1"/>
  <c r="J4" i="1"/>
  <c r="I4" i="1"/>
  <c r="H4" i="1"/>
  <c r="G4" i="1"/>
  <c r="J17" i="1" l="1"/>
  <c r="I17" i="1"/>
  <c r="H17" i="1"/>
  <c r="G17" i="1"/>
  <c r="F14" i="1"/>
  <c r="J6" i="1"/>
  <c r="I6" i="1"/>
  <c r="H6" i="1"/>
  <c r="G6" i="1"/>
  <c r="J3" i="1"/>
  <c r="I3" i="1"/>
  <c r="H3" i="1"/>
  <c r="G3" i="1"/>
  <c r="J13" i="2" l="1"/>
  <c r="F16" i="2"/>
  <c r="J16" i="2"/>
  <c r="I16" i="2"/>
  <c r="H16" i="2"/>
  <c r="G16" i="2"/>
  <c r="F13" i="2"/>
  <c r="I13" i="2"/>
  <c r="H13" i="2"/>
  <c r="G13" i="2"/>
  <c r="F28" i="2" l="1"/>
  <c r="J28" i="2"/>
  <c r="I28" i="2"/>
  <c r="H28" i="2"/>
  <c r="G28" i="2"/>
  <c r="F22" i="2"/>
  <c r="J22" i="2"/>
  <c r="H22" i="2"/>
  <c r="G22" i="2"/>
  <c r="F8" i="2"/>
  <c r="J3" i="2"/>
  <c r="I3" i="2"/>
  <c r="I8" i="2" s="1"/>
  <c r="H3" i="2"/>
  <c r="H8" i="2" s="1"/>
  <c r="G3" i="2"/>
  <c r="G8" i="2" s="1"/>
  <c r="J15" i="1"/>
  <c r="I15" i="1"/>
  <c r="H15" i="1"/>
  <c r="G15" i="1"/>
  <c r="J9" i="1"/>
  <c r="I9" i="1"/>
  <c r="H9" i="1"/>
  <c r="G9" i="1"/>
  <c r="J8" i="2" l="1"/>
  <c r="I22" i="2"/>
  <c r="F21" i="1"/>
  <c r="F8" i="1"/>
  <c r="I25" i="1" l="1"/>
  <c r="G25" i="1"/>
  <c r="H25" i="1"/>
  <c r="J25" i="1"/>
  <c r="F25" i="1"/>
  <c r="J11" i="1" l="1"/>
  <c r="J14" i="1" s="1"/>
  <c r="I11" i="1"/>
  <c r="I14" i="1" s="1"/>
  <c r="H11" i="1"/>
  <c r="H14" i="1" s="1"/>
  <c r="G11" i="1"/>
  <c r="G14" i="1" s="1"/>
  <c r="J16" i="1"/>
  <c r="I16" i="1"/>
  <c r="H16" i="1"/>
  <c r="G16" i="1"/>
  <c r="J19" i="1"/>
  <c r="I19" i="1"/>
  <c r="H19" i="1"/>
  <c r="G19" i="1"/>
  <c r="H21" i="1" l="1"/>
  <c r="G21" i="1"/>
  <c r="I21" i="1"/>
  <c r="J21" i="1"/>
  <c r="J8" i="1"/>
  <c r="I8" i="1"/>
  <c r="H8" i="1"/>
  <c r="G8" i="1"/>
</calcChain>
</file>

<file path=xl/sharedStrings.xml><?xml version="1.0" encoding="utf-8"?>
<sst xmlns="http://schemas.openxmlformats.org/spreadsheetml/2006/main" count="185" uniqueCount="70">
  <si>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</si>
  <si>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</si>
  <si>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</si>
  <si>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</si>
  <si>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</si>
  <si>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</si>
  <si>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</si>
  <si>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</si>
  <si>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</si>
  <si>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</si>
  <si>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</si>
  <si>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</si>
  <si>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</si>
  <si>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</si>
  <si>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</si>
  <si>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</si>
  <si>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</si>
  <si>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</si>
  <si>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</si>
  <si>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</si>
  <si>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</si>
  <si>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</si>
  <si>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</si>
  <si>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</si>
  <si>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</si>
  <si>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</si>
  <si>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</si>
  <si>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</si>
  <si>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</si>
  <si>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</si>
  <si>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</si>
  <si>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ТТК№5</t>
  </si>
  <si>
    <t>Батон "Домашний"</t>
  </si>
  <si>
    <t>200/15</t>
  </si>
  <si>
    <t>Напиток</t>
  </si>
  <si>
    <t>ПР</t>
  </si>
  <si>
    <t>Кондитерское изделие</t>
  </si>
  <si>
    <t>№295-2015г.</t>
  </si>
  <si>
    <t>№309-2015г.</t>
  </si>
  <si>
    <t>Макароны отварные</t>
  </si>
  <si>
    <t>№424-2015г.</t>
  </si>
  <si>
    <t>Булочка домашняя</t>
  </si>
  <si>
    <t>Фрукт</t>
  </si>
  <si>
    <t>№338-2015г.</t>
  </si>
  <si>
    <t>№304-2015г.</t>
  </si>
  <si>
    <t>Рис отварной</t>
  </si>
  <si>
    <t>Фрукт свежий (яблоко)</t>
  </si>
  <si>
    <t>№96-2015г.</t>
  </si>
  <si>
    <t>ТТК №18</t>
  </si>
  <si>
    <t>Филе цыплёнка запечённое</t>
  </si>
  <si>
    <t>ТТК №6</t>
  </si>
  <si>
    <t>Булочка "Рулетик с маком"</t>
  </si>
  <si>
    <t>Рассольник ленинградский со сметаной и зеленью</t>
  </si>
  <si>
    <t>250/10/2</t>
  </si>
  <si>
    <t>Завтрак 5-11 кл с доплатой 62,50 руб. и льготники с доплатой 42,50 руб. 1 смена</t>
  </si>
  <si>
    <t>Завтрак льготный 5-11 кл</t>
  </si>
  <si>
    <t>Закуска</t>
  </si>
  <si>
    <t>Завтрак бюджетный 1-я смена и полдник для детей-инвалидов 2-я смена 5-11 кл</t>
  </si>
  <si>
    <t>Обед 6-7 кл.</t>
  </si>
  <si>
    <t>Обед дети-инвалиды 5-11 кл</t>
  </si>
  <si>
    <t>№1-2015г.</t>
  </si>
  <si>
    <t>Бутерброд с маслом</t>
  </si>
  <si>
    <t>№699-2004г.</t>
  </si>
  <si>
    <t>Напиток апельсиновый</t>
  </si>
  <si>
    <t>Котлета рубленая из цыплят-бройлеров</t>
  </si>
  <si>
    <t>№379-2015г.</t>
  </si>
  <si>
    <t>Кофейный напиток с молоком</t>
  </si>
  <si>
    <t>Пряник шоколадный</t>
  </si>
  <si>
    <t>Батон пшеничный</t>
  </si>
  <si>
    <t>3/20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</si>
</sst>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2" fontId="1" fillId="0" borderId="12" xfId="0" applyNumberFormat="1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2" fontId="1" fillId="0" borderId="1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/>
    <xf numFmtId="2" fontId="5" fillId="0" borderId="4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/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right" vertical="center" wrapText="1"/>
    </xf>
    <xf numFmtId="2" fontId="2" fillId="0" borderId="33" xfId="0" applyNumberFormat="1" applyFont="1" applyBorder="1" applyAlignment="1">
      <alignment vertical="center" wrapText="1"/>
    </xf>
    <xf numFmtId="2" fontId="2" fillId="0" borderId="34" xfId="0" applyNumberFormat="1" applyFont="1" applyBorder="1" applyAlignment="1">
      <alignment vertical="center" wrapText="1"/>
    </xf>
    <xf numFmtId="0" fontId="1" fillId="0" borderId="0" xfId="0" applyFont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37" xfId="0" applyFont="1" applyBorder="1" applyAlignment="1">
      <alignment horizontal="right" vertical="center" wrapText="1"/>
    </xf>
    <xf numFmtId="2" fontId="1" fillId="0" borderId="37" xfId="0" applyNumberFormat="1" applyFont="1" applyBorder="1" applyAlignment="1">
      <alignment horizontal="right" vertical="center" wrapText="1"/>
    </xf>
    <xf numFmtId="2" fontId="1" fillId="0" borderId="38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B4" workbookViewId="0">
      <selection activeCell="B15" sqref="B15:J18"/>
    </sheetView>
  </sheetViews>
  <sheetFormatPr defaultRowHeight="15" x14ac:dyDescent="0.25"/>
  <cols>
    <col min="1" max="1" width="24" style="2" customWidth="1"/>
    <col min="2" max="2" width="24.7109375" style="2" customWidth="1"/>
    <col min="3" max="3" width="12.28515625" style="2" customWidth="1"/>
    <col min="4" max="4" width="47.8554687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43" t="s">
        <v>22</v>
      </c>
      <c r="C1" s="44"/>
      <c r="D1" s="1" t="s">
        <v>1</v>
      </c>
      <c r="E1" s="30"/>
      <c r="F1" s="1" t="s">
        <v>2</v>
      </c>
      <c r="G1" s="45">
        <v>44650</v>
      </c>
      <c r="H1" s="46"/>
      <c r="I1" s="46"/>
      <c r="J1" s="47"/>
      <c r="K1" s="1"/>
      <c r="L1" s="1"/>
    </row>
    <row r="2" spans="1:12" ht="15.75" thickBot="1" x14ac:dyDescent="0.3">
      <c r="A2" s="37" t="s">
        <v>3</v>
      </c>
      <c r="B2" s="5" t="s">
        <v>4</v>
      </c>
      <c r="C2" s="38" t="s">
        <v>5</v>
      </c>
      <c r="D2" s="37" t="s">
        <v>6</v>
      </c>
      <c r="E2" s="37" t="s">
        <v>7</v>
      </c>
      <c r="F2" s="37" t="s">
        <v>8</v>
      </c>
      <c r="G2" s="37" t="s">
        <v>9</v>
      </c>
      <c r="H2" s="37" t="s">
        <v>10</v>
      </c>
      <c r="I2" s="37" t="s">
        <v>11</v>
      </c>
      <c r="J2" s="37" t="s">
        <v>12</v>
      </c>
    </row>
    <row r="3" spans="1:12" s="27" customFormat="1" x14ac:dyDescent="0.25">
      <c r="A3" s="61" t="s">
        <v>27</v>
      </c>
      <c r="B3" s="23" t="s">
        <v>13</v>
      </c>
      <c r="C3" s="24" t="s">
        <v>37</v>
      </c>
      <c r="D3" s="24" t="s">
        <v>64</v>
      </c>
      <c r="E3" s="16">
        <v>60</v>
      </c>
      <c r="F3" s="17">
        <v>24.3</v>
      </c>
      <c r="G3" s="17">
        <f>161*1.2</f>
        <v>193.2</v>
      </c>
      <c r="H3" s="17">
        <f>7.61*1.2</f>
        <v>9.1319999999999997</v>
      </c>
      <c r="I3" s="17">
        <f>11.07*1.2</f>
        <v>13.284000000000001</v>
      </c>
      <c r="J3" s="18">
        <f>7.66*1.2</f>
        <v>9.1920000000000002</v>
      </c>
    </row>
    <row r="4" spans="1:12" s="31" customFormat="1" x14ac:dyDescent="0.25">
      <c r="A4" s="61"/>
      <c r="B4" s="9" t="s">
        <v>17</v>
      </c>
      <c r="C4" s="6" t="s">
        <v>44</v>
      </c>
      <c r="D4" s="6" t="s">
        <v>45</v>
      </c>
      <c r="E4" s="19">
        <v>120</v>
      </c>
      <c r="F4" s="8">
        <v>9.25</v>
      </c>
      <c r="G4" s="8">
        <f>1398*0.12</f>
        <v>167.76</v>
      </c>
      <c r="H4" s="8">
        <f>24.34*0.12</f>
        <v>2.9207999999999998</v>
      </c>
      <c r="I4" s="8">
        <f>35.83*0.12</f>
        <v>4.2995999999999999</v>
      </c>
      <c r="J4" s="10">
        <f>244.56*0.12</f>
        <v>29.347200000000001</v>
      </c>
    </row>
    <row r="5" spans="1:12" s="27" customFormat="1" x14ac:dyDescent="0.25">
      <c r="A5" s="61"/>
      <c r="B5" s="9" t="s">
        <v>34</v>
      </c>
      <c r="C5" s="6" t="s">
        <v>62</v>
      </c>
      <c r="D5" s="6" t="s">
        <v>63</v>
      </c>
      <c r="E5" s="19">
        <v>200</v>
      </c>
      <c r="F5" s="8">
        <v>8.7899999999999991</v>
      </c>
      <c r="G5" s="8">
        <v>96</v>
      </c>
      <c r="H5" s="8">
        <v>0.1</v>
      </c>
      <c r="I5" s="8">
        <v>0</v>
      </c>
      <c r="J5" s="10">
        <v>25.2</v>
      </c>
      <c r="K5"/>
    </row>
    <row r="6" spans="1:12" s="34" customFormat="1" x14ac:dyDescent="0.25">
      <c r="A6" s="61"/>
      <c r="B6" s="9" t="s">
        <v>21</v>
      </c>
      <c r="C6" s="6" t="s">
        <v>50</v>
      </c>
      <c r="D6" s="6" t="s">
        <v>51</v>
      </c>
      <c r="E6" s="19">
        <v>50</v>
      </c>
      <c r="F6" s="8">
        <v>7.67</v>
      </c>
      <c r="G6" s="8">
        <f>397.2*0.5</f>
        <v>198.6</v>
      </c>
      <c r="H6" s="7">
        <f>8.2*0.5</f>
        <v>4.0999999999999996</v>
      </c>
      <c r="I6" s="7">
        <f>15.4*0.5</f>
        <v>7.7</v>
      </c>
      <c r="J6" s="11">
        <f>56.4*0.5</f>
        <v>28.2</v>
      </c>
    </row>
    <row r="7" spans="1:12" s="27" customFormat="1" ht="15.75" thickBot="1" x14ac:dyDescent="0.3">
      <c r="A7" s="62"/>
      <c r="B7" s="12" t="s">
        <v>42</v>
      </c>
      <c r="C7" s="13" t="s">
        <v>43</v>
      </c>
      <c r="D7" s="13" t="s">
        <v>46</v>
      </c>
      <c r="E7" s="20">
        <v>120</v>
      </c>
      <c r="F7" s="21">
        <v>24.72</v>
      </c>
      <c r="G7" s="21">
        <f>47*1.2</f>
        <v>56.4</v>
      </c>
      <c r="H7" s="21">
        <f>0.4*1.2</f>
        <v>0.48</v>
      </c>
      <c r="I7" s="21">
        <f>0.4*1.2</f>
        <v>0.48</v>
      </c>
      <c r="J7" s="25">
        <f>9.8*1.2</f>
        <v>11.76</v>
      </c>
    </row>
    <row r="8" spans="1:12" ht="16.5" thickBot="1" x14ac:dyDescent="0.3">
      <c r="A8" s="51" t="s">
        <v>15</v>
      </c>
      <c r="B8" s="52"/>
      <c r="C8" s="52"/>
      <c r="D8" s="52"/>
      <c r="E8" s="53"/>
      <c r="F8" s="22">
        <f>SUM(F3:F7)</f>
        <v>74.72999999999999</v>
      </c>
      <c r="G8" s="22">
        <f>SUM(G3:G7)</f>
        <v>711.95999999999992</v>
      </c>
      <c r="H8" s="22">
        <f>SUM(H3:H7)</f>
        <v>16.732800000000001</v>
      </c>
      <c r="I8" s="22">
        <f>SUM(I3:I7)</f>
        <v>25.7636</v>
      </c>
      <c r="J8" s="22">
        <f>SUM(J3:J7)</f>
        <v>103.6992</v>
      </c>
    </row>
    <row r="9" spans="1:12" s="31" customFormat="1" x14ac:dyDescent="0.25">
      <c r="A9" s="54" t="s">
        <v>28</v>
      </c>
      <c r="B9" s="23" t="s">
        <v>16</v>
      </c>
      <c r="C9" s="24" t="s">
        <v>47</v>
      </c>
      <c r="D9" s="24" t="s">
        <v>52</v>
      </c>
      <c r="E9" s="16" t="s">
        <v>53</v>
      </c>
      <c r="F9" s="17">
        <v>17.77</v>
      </c>
      <c r="G9" s="17">
        <f>429*0.25+162*0.1</f>
        <v>123.45</v>
      </c>
      <c r="H9" s="17">
        <f>8.07*0.25+2.6*0.1</f>
        <v>2.2774999999999999</v>
      </c>
      <c r="I9" s="17">
        <f>20.36*0.25+15*0.1</f>
        <v>6.59</v>
      </c>
      <c r="J9" s="18">
        <f>47.92*0.25+3.6*0.1</f>
        <v>12.34</v>
      </c>
      <c r="K9"/>
    </row>
    <row r="10" spans="1:12" s="31" customFormat="1" x14ac:dyDescent="0.25">
      <c r="A10" s="55"/>
      <c r="B10" s="9" t="s">
        <v>13</v>
      </c>
      <c r="C10" s="6" t="s">
        <v>48</v>
      </c>
      <c r="D10" s="6" t="s">
        <v>49</v>
      </c>
      <c r="E10" s="19">
        <v>20</v>
      </c>
      <c r="F10" s="8">
        <v>15.9</v>
      </c>
      <c r="G10" s="28">
        <f>129.15*0.4</f>
        <v>51.660000000000004</v>
      </c>
      <c r="H10" s="28">
        <f>17.2*0.4</f>
        <v>6.88</v>
      </c>
      <c r="I10" s="28">
        <f>3.8*0.4</f>
        <v>1.52</v>
      </c>
      <c r="J10" s="29">
        <f>6.6*0.4</f>
        <v>2.64</v>
      </c>
      <c r="K10"/>
    </row>
    <row r="11" spans="1:12" s="31" customFormat="1" x14ac:dyDescent="0.25">
      <c r="A11" s="55"/>
      <c r="B11" s="9" t="s">
        <v>17</v>
      </c>
      <c r="C11" s="6" t="s">
        <v>38</v>
      </c>
      <c r="D11" s="6" t="s">
        <v>39</v>
      </c>
      <c r="E11" s="19">
        <v>100</v>
      </c>
      <c r="F11" s="8">
        <v>6.58</v>
      </c>
      <c r="G11" s="8">
        <f>1123*0.1</f>
        <v>112.30000000000001</v>
      </c>
      <c r="H11" s="8">
        <f>36.78*0.1</f>
        <v>3.6780000000000004</v>
      </c>
      <c r="I11" s="8">
        <f>30.1*0.1</f>
        <v>3.0100000000000002</v>
      </c>
      <c r="J11" s="10">
        <f>176.3*0.1</f>
        <v>17.630000000000003</v>
      </c>
    </row>
    <row r="12" spans="1:12" x14ac:dyDescent="0.25">
      <c r="A12" s="55"/>
      <c r="B12" s="9" t="s">
        <v>18</v>
      </c>
      <c r="C12" s="6" t="s">
        <v>19</v>
      </c>
      <c r="D12" s="6" t="s">
        <v>20</v>
      </c>
      <c r="E12" s="19" t="s">
        <v>33</v>
      </c>
      <c r="F12" s="8">
        <v>3.44</v>
      </c>
      <c r="G12" s="8">
        <v>60</v>
      </c>
      <c r="H12" s="8">
        <v>7.0000000000000007E-2</v>
      </c>
      <c r="I12" s="8">
        <v>0.02</v>
      </c>
      <c r="J12" s="10">
        <v>15</v>
      </c>
      <c r="K12"/>
    </row>
    <row r="13" spans="1:12" ht="15.75" thickBot="1" x14ac:dyDescent="0.3">
      <c r="A13" s="55"/>
      <c r="B13" s="12" t="s">
        <v>14</v>
      </c>
      <c r="C13" s="13" t="s">
        <v>31</v>
      </c>
      <c r="D13" s="13" t="s">
        <v>32</v>
      </c>
      <c r="E13" s="20">
        <v>20.5</v>
      </c>
      <c r="F13" s="21">
        <v>0.84</v>
      </c>
      <c r="G13" s="21">
        <f>229.7*0.205</f>
        <v>47.088499999999996</v>
      </c>
      <c r="H13" s="14">
        <f>6.7*0.205</f>
        <v>1.3734999999999999</v>
      </c>
      <c r="I13" s="14">
        <f>1.1*0.205</f>
        <v>0.22550000000000001</v>
      </c>
      <c r="J13" s="15">
        <f>48.3*0.205</f>
        <v>9.9014999999999986</v>
      </c>
    </row>
    <row r="14" spans="1:12" ht="16.5" thickBot="1" x14ac:dyDescent="0.3">
      <c r="A14" s="56" t="s">
        <v>15</v>
      </c>
      <c r="B14" s="57"/>
      <c r="C14" s="57"/>
      <c r="D14" s="57"/>
      <c r="E14" s="58"/>
      <c r="F14" s="32">
        <f>SUM(F9:F13)</f>
        <v>44.53</v>
      </c>
      <c r="G14" s="32">
        <f t="shared" ref="G14:J14" si="0">SUM(G9:G13)</f>
        <v>394.49850000000004</v>
      </c>
      <c r="H14" s="32">
        <f t="shared" si="0"/>
        <v>14.279</v>
      </c>
      <c r="I14" s="32">
        <f t="shared" si="0"/>
        <v>11.365499999999999</v>
      </c>
      <c r="J14" s="32">
        <f t="shared" si="0"/>
        <v>57.511499999999998</v>
      </c>
    </row>
    <row r="15" spans="1:12" s="34" customFormat="1" x14ac:dyDescent="0.25">
      <c r="A15" s="68" t="s">
        <v>29</v>
      </c>
      <c r="B15" s="23" t="s">
        <v>16</v>
      </c>
      <c r="C15" s="24" t="s">
        <v>47</v>
      </c>
      <c r="D15" s="24" t="s">
        <v>52</v>
      </c>
      <c r="E15" s="16" t="s">
        <v>53</v>
      </c>
      <c r="F15" s="17">
        <v>17.77</v>
      </c>
      <c r="G15" s="17">
        <f>429*0.25+162*0.1</f>
        <v>123.45</v>
      </c>
      <c r="H15" s="17">
        <f>8.07*0.25+2.6*0.1</f>
        <v>2.2774999999999999</v>
      </c>
      <c r="I15" s="17">
        <f>20.36*0.25+15*0.1</f>
        <v>6.59</v>
      </c>
      <c r="J15" s="18">
        <f>47.92*0.25+3.6*0.1</f>
        <v>12.34</v>
      </c>
      <c r="K15"/>
    </row>
    <row r="16" spans="1:12" s="27" customFormat="1" x14ac:dyDescent="0.25">
      <c r="A16" s="61"/>
      <c r="B16" s="9" t="s">
        <v>13</v>
      </c>
      <c r="C16" s="6" t="s">
        <v>48</v>
      </c>
      <c r="D16" s="6" t="s">
        <v>49</v>
      </c>
      <c r="E16" s="19">
        <v>50</v>
      </c>
      <c r="F16" s="8">
        <v>39.74</v>
      </c>
      <c r="G16" s="28">
        <f>129.15</f>
        <v>129.15</v>
      </c>
      <c r="H16" s="28">
        <f>17.2*1</f>
        <v>17.2</v>
      </c>
      <c r="I16" s="28">
        <f>3.8*1</f>
        <v>3.8</v>
      </c>
      <c r="J16" s="29">
        <f>6.6*1</f>
        <v>6.6</v>
      </c>
      <c r="K16"/>
    </row>
    <row r="17" spans="1:11" s="33" customFormat="1" x14ac:dyDescent="0.25">
      <c r="A17" s="61"/>
      <c r="B17" s="9" t="s">
        <v>17</v>
      </c>
      <c r="C17" s="6" t="s">
        <v>38</v>
      </c>
      <c r="D17" s="6" t="s">
        <v>39</v>
      </c>
      <c r="E17" s="19">
        <v>120</v>
      </c>
      <c r="F17" s="8">
        <v>7.9</v>
      </c>
      <c r="G17" s="8">
        <f>1123*0.12</f>
        <v>134.76</v>
      </c>
      <c r="H17" s="8">
        <f>36.78*0.12</f>
        <v>4.4135999999999997</v>
      </c>
      <c r="I17" s="8">
        <f>30.1*0.12</f>
        <v>3.6120000000000001</v>
      </c>
      <c r="J17" s="10">
        <f>176.3*0.12</f>
        <v>21.155999999999999</v>
      </c>
    </row>
    <row r="18" spans="1:11" s="33" customFormat="1" x14ac:dyDescent="0.25">
      <c r="A18" s="61"/>
      <c r="B18" s="9" t="s">
        <v>18</v>
      </c>
      <c r="C18" s="6" t="s">
        <v>19</v>
      </c>
      <c r="D18" s="6" t="s">
        <v>20</v>
      </c>
      <c r="E18" s="19" t="s">
        <v>33</v>
      </c>
      <c r="F18" s="8">
        <v>3.44</v>
      </c>
      <c r="G18" s="8">
        <v>60</v>
      </c>
      <c r="H18" s="8">
        <v>7.0000000000000007E-2</v>
      </c>
      <c r="I18" s="8">
        <v>0.02</v>
      </c>
      <c r="J18" s="10">
        <v>15</v>
      </c>
      <c r="K18"/>
    </row>
    <row r="19" spans="1:11" s="31" customFormat="1" x14ac:dyDescent="0.25">
      <c r="A19" s="61"/>
      <c r="B19" s="9" t="s">
        <v>21</v>
      </c>
      <c r="C19" s="6" t="s">
        <v>40</v>
      </c>
      <c r="D19" s="6" t="s">
        <v>41</v>
      </c>
      <c r="E19" s="19">
        <v>50</v>
      </c>
      <c r="F19" s="8">
        <v>5.04</v>
      </c>
      <c r="G19" s="8">
        <f>318*0.5</f>
        <v>159</v>
      </c>
      <c r="H19" s="7">
        <f>7.28*0.5</f>
        <v>3.64</v>
      </c>
      <c r="I19" s="7">
        <f>12.52*0.5</f>
        <v>6.26</v>
      </c>
      <c r="J19" s="11">
        <f>43.92*0.5</f>
        <v>21.96</v>
      </c>
    </row>
    <row r="20" spans="1:11" s="34" customFormat="1" ht="15.75" thickBot="1" x14ac:dyDescent="0.3">
      <c r="A20" s="62"/>
      <c r="B20" s="12" t="s">
        <v>14</v>
      </c>
      <c r="C20" s="13" t="s">
        <v>31</v>
      </c>
      <c r="D20" s="13" t="s">
        <v>32</v>
      </c>
      <c r="E20" s="20">
        <v>20.5</v>
      </c>
      <c r="F20" s="21">
        <v>0.84</v>
      </c>
      <c r="G20" s="21">
        <f>229.7*0.205</f>
        <v>47.088499999999996</v>
      </c>
      <c r="H20" s="14">
        <f>6.7*0.205</f>
        <v>1.3734999999999999</v>
      </c>
      <c r="I20" s="14">
        <f>1.1*0.205</f>
        <v>0.22550000000000001</v>
      </c>
      <c r="J20" s="15">
        <f>48.3*0.205</f>
        <v>9.9014999999999986</v>
      </c>
    </row>
    <row r="21" spans="1:11" ht="16.5" thickBot="1" x14ac:dyDescent="0.3">
      <c r="A21" s="59" t="s">
        <v>15</v>
      </c>
      <c r="B21" s="52"/>
      <c r="C21" s="52"/>
      <c r="D21" s="52"/>
      <c r="E21" s="53"/>
      <c r="F21" s="22">
        <f>SUM(F15:F20)</f>
        <v>74.730000000000018</v>
      </c>
      <c r="G21" s="22">
        <f t="shared" ref="G21:J21" si="1">SUM(G15:G20)</f>
        <v>653.44849999999997</v>
      </c>
      <c r="H21" s="22">
        <f t="shared" si="1"/>
        <v>28.974599999999999</v>
      </c>
      <c r="I21" s="22">
        <f t="shared" si="1"/>
        <v>20.5075</v>
      </c>
      <c r="J21" s="22">
        <f t="shared" si="1"/>
        <v>86.957499999999996</v>
      </c>
      <c r="K21"/>
    </row>
    <row r="22" spans="1:11" s="33" customFormat="1" x14ac:dyDescent="0.25">
      <c r="A22" s="63" t="s">
        <v>30</v>
      </c>
      <c r="B22" s="23" t="s">
        <v>18</v>
      </c>
      <c r="C22" s="24" t="s">
        <v>65</v>
      </c>
      <c r="D22" s="24" t="s">
        <v>66</v>
      </c>
      <c r="E22" s="16">
        <v>200</v>
      </c>
      <c r="F22" s="17">
        <v>8.11</v>
      </c>
      <c r="G22" s="17">
        <v>100.6</v>
      </c>
      <c r="H22" s="17">
        <v>3.17</v>
      </c>
      <c r="I22" s="17">
        <v>2.68</v>
      </c>
      <c r="J22" s="18">
        <v>15.95</v>
      </c>
      <c r="K22"/>
    </row>
    <row r="23" spans="1:11" s="42" customFormat="1" x14ac:dyDescent="0.25">
      <c r="A23" s="73"/>
      <c r="B23" s="74" t="s">
        <v>36</v>
      </c>
      <c r="C23" s="75" t="s">
        <v>35</v>
      </c>
      <c r="D23" s="75" t="s">
        <v>67</v>
      </c>
      <c r="E23" s="76">
        <v>82</v>
      </c>
      <c r="F23" s="77">
        <v>14.09</v>
      </c>
      <c r="G23" s="77">
        <v>287</v>
      </c>
      <c r="H23" s="77">
        <v>4.0999999999999996</v>
      </c>
      <c r="I23" s="77">
        <v>4.92</v>
      </c>
      <c r="J23" s="78">
        <v>56.58</v>
      </c>
      <c r="K23"/>
    </row>
    <row r="24" spans="1:11" s="31" customFormat="1" ht="15.75" thickBot="1" x14ac:dyDescent="0.3">
      <c r="A24" s="64"/>
      <c r="B24" s="12" t="s">
        <v>42</v>
      </c>
      <c r="C24" s="13" t="s">
        <v>43</v>
      </c>
      <c r="D24" s="13" t="s">
        <v>46</v>
      </c>
      <c r="E24" s="20">
        <v>110</v>
      </c>
      <c r="F24" s="21">
        <v>22.33</v>
      </c>
      <c r="G24" s="21">
        <f>47*1.1</f>
        <v>51.7</v>
      </c>
      <c r="H24" s="21">
        <f>0.4*1.1</f>
        <v>0.44000000000000006</v>
      </c>
      <c r="I24" s="21">
        <f>0.4*1.1</f>
        <v>0.44000000000000006</v>
      </c>
      <c r="J24" s="25">
        <f>9.8*1.1</f>
        <v>10.780000000000001</v>
      </c>
      <c r="K24"/>
    </row>
    <row r="25" spans="1:11" ht="16.5" thickBot="1" x14ac:dyDescent="0.3">
      <c r="A25" s="65" t="s">
        <v>15</v>
      </c>
      <c r="B25" s="66"/>
      <c r="C25" s="66"/>
      <c r="D25" s="66"/>
      <c r="E25" s="67"/>
      <c r="F25" s="3">
        <f>SUM(F22:F24)</f>
        <v>44.53</v>
      </c>
      <c r="G25" s="3">
        <f>SUM(G22:G24)</f>
        <v>439.3</v>
      </c>
      <c r="H25" s="3">
        <f>SUM(H22:H24)</f>
        <v>7.71</v>
      </c>
      <c r="I25" s="3">
        <f>SUM(I22:I24)</f>
        <v>8.0399999999999991</v>
      </c>
      <c r="J25" s="3">
        <f>SUM(J22:J24)</f>
        <v>83.31</v>
      </c>
      <c r="K25"/>
    </row>
    <row r="27" spans="1:11" ht="15.75" thickBot="1" x14ac:dyDescent="0.3">
      <c r="A27" s="49" t="s">
        <v>25</v>
      </c>
      <c r="B27" s="49"/>
      <c r="C27" s="49"/>
      <c r="D27" s="49"/>
      <c r="E27" s="49"/>
      <c r="F27" s="49"/>
      <c r="G27" s="49"/>
      <c r="H27" s="49"/>
      <c r="I27" s="49"/>
      <c r="J27" s="49"/>
    </row>
    <row r="28" spans="1:11" ht="15.75" x14ac:dyDescent="0.25">
      <c r="A28" s="26"/>
      <c r="B28" s="26"/>
      <c r="C28" s="48" t="s">
        <v>23</v>
      </c>
      <c r="D28" s="48"/>
      <c r="G28" s="50"/>
      <c r="H28" s="50"/>
      <c r="I28" s="50"/>
      <c r="J28" s="50"/>
    </row>
    <row r="29" spans="1:11" x14ac:dyDescent="0.25">
      <c r="A29" s="1"/>
      <c r="B29" s="1"/>
      <c r="C29" s="1"/>
      <c r="D29" s="1"/>
    </row>
    <row r="30" spans="1:11" x14ac:dyDescent="0.25">
      <c r="A30" s="60" t="s">
        <v>24</v>
      </c>
      <c r="B30" s="60"/>
    </row>
    <row r="31" spans="1:11" x14ac:dyDescent="0.25">
      <c r="A31" s="60" t="s">
        <v>26</v>
      </c>
      <c r="B31" s="60"/>
    </row>
    <row r="32" spans="1:11" x14ac:dyDescent="0.25">
      <c r="A32" s="4"/>
    </row>
  </sheetData>
  <mergeCells count="15">
    <mergeCell ref="A30:B30"/>
    <mergeCell ref="A31:B31"/>
    <mergeCell ref="A3:A7"/>
    <mergeCell ref="A22:A24"/>
    <mergeCell ref="A25:E25"/>
    <mergeCell ref="A15:A20"/>
    <mergeCell ref="B1:C1"/>
    <mergeCell ref="G1:J1"/>
    <mergeCell ref="C28:D28"/>
    <mergeCell ref="A27:J27"/>
    <mergeCell ref="G28:J28"/>
    <mergeCell ref="A8:E8"/>
    <mergeCell ref="A9:A13"/>
    <mergeCell ref="A14:E14"/>
    <mergeCell ref="A21:E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K27" sqref="K27"/>
    </sheetView>
  </sheetViews>
  <sheetFormatPr defaultRowHeight="15" x14ac:dyDescent="0.25"/>
  <cols>
    <col min="1" max="1" width="24" style="36" customWidth="1"/>
    <col min="2" max="2" width="24.7109375" style="36" customWidth="1"/>
    <col min="3" max="3" width="12.28515625" style="36" customWidth="1"/>
    <col min="4" max="4" width="46.28515625" style="36" customWidth="1"/>
    <col min="5" max="5" width="10.140625" style="36" bestFit="1" customWidth="1"/>
    <col min="6" max="6" width="9.140625" style="36"/>
    <col min="7" max="7" width="18.140625" style="36" customWidth="1"/>
    <col min="8" max="8" width="11.42578125" style="36" bestFit="1" customWidth="1"/>
    <col min="9" max="9" width="9.140625" style="36"/>
    <col min="10" max="10" width="10.85546875" style="36" customWidth="1"/>
    <col min="11" max="16384" width="9.140625" style="36"/>
  </cols>
  <sheetData>
    <row r="1" spans="1:12" ht="15.75" thickBot="1" x14ac:dyDescent="0.3">
      <c r="A1" s="1" t="s">
        <v>0</v>
      </c>
      <c r="B1" s="43" t="s">
        <v>22</v>
      </c>
      <c r="C1" s="44"/>
      <c r="D1" s="1" t="s">
        <v>1</v>
      </c>
      <c r="E1" s="30"/>
      <c r="F1" s="1" t="s">
        <v>2</v>
      </c>
      <c r="G1" s="45">
        <v>44650</v>
      </c>
      <c r="H1" s="46"/>
      <c r="I1" s="46"/>
      <c r="J1" s="47"/>
      <c r="K1" s="1"/>
      <c r="L1" s="1"/>
    </row>
    <row r="2" spans="1:12" ht="15.75" thickBot="1" x14ac:dyDescent="0.3">
      <c r="A2" s="37" t="s">
        <v>3</v>
      </c>
      <c r="B2" s="5" t="s">
        <v>4</v>
      </c>
      <c r="C2" s="38" t="s">
        <v>5</v>
      </c>
      <c r="D2" s="37" t="s">
        <v>6</v>
      </c>
      <c r="E2" s="37" t="s">
        <v>7</v>
      </c>
      <c r="F2" s="37" t="s">
        <v>8</v>
      </c>
      <c r="G2" s="37" t="s">
        <v>9</v>
      </c>
      <c r="H2" s="37" t="s">
        <v>10</v>
      </c>
      <c r="I2" s="37" t="s">
        <v>11</v>
      </c>
      <c r="J2" s="37" t="s">
        <v>12</v>
      </c>
    </row>
    <row r="3" spans="1:12" x14ac:dyDescent="0.25">
      <c r="A3" s="61" t="s">
        <v>54</v>
      </c>
      <c r="B3" s="23" t="s">
        <v>13</v>
      </c>
      <c r="C3" s="24" t="s">
        <v>37</v>
      </c>
      <c r="D3" s="24" t="s">
        <v>64</v>
      </c>
      <c r="E3" s="16">
        <v>60</v>
      </c>
      <c r="F3" s="17">
        <v>24.3</v>
      </c>
      <c r="G3" s="17">
        <f>161*1.2</f>
        <v>193.2</v>
      </c>
      <c r="H3" s="17">
        <f>7.61*1.2</f>
        <v>9.1319999999999997</v>
      </c>
      <c r="I3" s="17">
        <f>11.07*1.2</f>
        <v>13.284000000000001</v>
      </c>
      <c r="J3" s="18">
        <f>7.66*1.2</f>
        <v>9.1920000000000002</v>
      </c>
    </row>
    <row r="4" spans="1:12" x14ac:dyDescent="0.25">
      <c r="A4" s="61"/>
      <c r="B4" s="9" t="s">
        <v>17</v>
      </c>
      <c r="C4" s="6" t="s">
        <v>44</v>
      </c>
      <c r="D4" s="6" t="s">
        <v>45</v>
      </c>
      <c r="E4" s="19">
        <v>120</v>
      </c>
      <c r="F4" s="8">
        <v>9.25</v>
      </c>
      <c r="G4" s="8">
        <f>1398*0.12</f>
        <v>167.76</v>
      </c>
      <c r="H4" s="8">
        <f>24.34*0.12</f>
        <v>2.9207999999999998</v>
      </c>
      <c r="I4" s="8">
        <f>35.83*0.12</f>
        <v>4.2995999999999999</v>
      </c>
      <c r="J4" s="10">
        <f>244.56*0.12</f>
        <v>29.347200000000001</v>
      </c>
    </row>
    <row r="5" spans="1:12" x14ac:dyDescent="0.25">
      <c r="A5" s="61"/>
      <c r="B5" s="9" t="s">
        <v>34</v>
      </c>
      <c r="C5" s="6" t="s">
        <v>62</v>
      </c>
      <c r="D5" s="6" t="s">
        <v>63</v>
      </c>
      <c r="E5" s="19">
        <v>200</v>
      </c>
      <c r="F5" s="8">
        <v>8.7899999999999991</v>
      </c>
      <c r="G5" s="8">
        <v>96</v>
      </c>
      <c r="H5" s="8">
        <v>0.1</v>
      </c>
      <c r="I5" s="8">
        <v>0</v>
      </c>
      <c r="J5" s="10">
        <v>25.2</v>
      </c>
      <c r="K5"/>
    </row>
    <row r="6" spans="1:12" x14ac:dyDescent="0.25">
      <c r="A6" s="61"/>
      <c r="B6" s="9" t="s">
        <v>14</v>
      </c>
      <c r="C6" s="6" t="s">
        <v>35</v>
      </c>
      <c r="D6" s="6" t="s">
        <v>68</v>
      </c>
      <c r="E6" s="19">
        <v>18</v>
      </c>
      <c r="F6" s="8">
        <v>2.44</v>
      </c>
      <c r="G6" s="8">
        <f>280*0.18</f>
        <v>50.4</v>
      </c>
      <c r="H6" s="7">
        <f>8*0.18</f>
        <v>1.44</v>
      </c>
      <c r="I6" s="7">
        <f>3*0.18</f>
        <v>0.54</v>
      </c>
      <c r="J6" s="11">
        <f>54*0.18</f>
        <v>9.7199999999999989</v>
      </c>
    </row>
    <row r="7" spans="1:12" ht="15.75" thickBot="1" x14ac:dyDescent="0.3">
      <c r="A7" s="62"/>
      <c r="B7" s="12" t="s">
        <v>42</v>
      </c>
      <c r="C7" s="13" t="s">
        <v>43</v>
      </c>
      <c r="D7" s="13" t="s">
        <v>46</v>
      </c>
      <c r="E7" s="20">
        <v>120</v>
      </c>
      <c r="F7" s="21">
        <v>24.72</v>
      </c>
      <c r="G7" s="21">
        <f>47*1.2</f>
        <v>56.4</v>
      </c>
      <c r="H7" s="21">
        <f>0.4*1.2</f>
        <v>0.48</v>
      </c>
      <c r="I7" s="21">
        <f>0.4*1.2</f>
        <v>0.48</v>
      </c>
      <c r="J7" s="25">
        <f>9.8*1.2</f>
        <v>11.76</v>
      </c>
    </row>
    <row r="8" spans="1:12" ht="16.5" thickBot="1" x14ac:dyDescent="0.3">
      <c r="A8" s="51" t="s">
        <v>15</v>
      </c>
      <c r="B8" s="52"/>
      <c r="C8" s="52"/>
      <c r="D8" s="52"/>
      <c r="E8" s="53"/>
      <c r="F8" s="22">
        <f>SUM(F3:F7)</f>
        <v>69.5</v>
      </c>
      <c r="G8" s="22">
        <f>SUM(G3:G7)</f>
        <v>563.76</v>
      </c>
      <c r="H8" s="22">
        <f>SUM(H3:H7)</f>
        <v>14.072799999999999</v>
      </c>
      <c r="I8" s="22">
        <f>SUM(I3:I7)</f>
        <v>18.6036</v>
      </c>
      <c r="J8" s="22">
        <f>SUM(J3:J7)</f>
        <v>85.219200000000001</v>
      </c>
    </row>
    <row r="9" spans="1:12" ht="15.75" customHeight="1" x14ac:dyDescent="0.25">
      <c r="A9" s="54" t="s">
        <v>55</v>
      </c>
      <c r="B9" s="23" t="s">
        <v>13</v>
      </c>
      <c r="C9" s="24" t="s">
        <v>37</v>
      </c>
      <c r="D9" s="24" t="s">
        <v>64</v>
      </c>
      <c r="E9" s="16">
        <v>42</v>
      </c>
      <c r="F9" s="17">
        <v>17.010000000000002</v>
      </c>
      <c r="G9" s="17">
        <f>161*0.84</f>
        <v>135.24</v>
      </c>
      <c r="H9" s="17">
        <f>7.61*0.84</f>
        <v>6.3924000000000003</v>
      </c>
      <c r="I9" s="17">
        <f>11.07*0.84</f>
        <v>9.2988</v>
      </c>
      <c r="J9" s="18">
        <f>7.66*0.84</f>
        <v>6.4344000000000001</v>
      </c>
      <c r="K9"/>
    </row>
    <row r="10" spans="1:12" x14ac:dyDescent="0.25">
      <c r="A10" s="55"/>
      <c r="B10" s="9" t="s">
        <v>17</v>
      </c>
      <c r="C10" s="6" t="s">
        <v>44</v>
      </c>
      <c r="D10" s="6" t="s">
        <v>45</v>
      </c>
      <c r="E10" s="19">
        <v>80</v>
      </c>
      <c r="F10" s="8">
        <v>6.16</v>
      </c>
      <c r="G10" s="8">
        <f>1398*0.08</f>
        <v>111.84</v>
      </c>
      <c r="H10" s="8">
        <f>24.34*0.08</f>
        <v>1.9472</v>
      </c>
      <c r="I10" s="8">
        <f>35.83*0.08</f>
        <v>2.8664000000000001</v>
      </c>
      <c r="J10" s="10">
        <f>244.56*0.08</f>
        <v>19.564800000000002</v>
      </c>
    </row>
    <row r="11" spans="1:12" x14ac:dyDescent="0.25">
      <c r="A11" s="55"/>
      <c r="B11" s="9" t="s">
        <v>18</v>
      </c>
      <c r="C11" s="6" t="s">
        <v>19</v>
      </c>
      <c r="D11" s="6" t="s">
        <v>20</v>
      </c>
      <c r="E11" s="19" t="s">
        <v>33</v>
      </c>
      <c r="F11" s="8">
        <v>3.44</v>
      </c>
      <c r="G11" s="8">
        <v>60</v>
      </c>
      <c r="H11" s="8">
        <v>7.0000000000000007E-2</v>
      </c>
      <c r="I11" s="8">
        <v>0.02</v>
      </c>
      <c r="J11" s="10">
        <v>15</v>
      </c>
      <c r="K11"/>
    </row>
    <row r="12" spans="1:12" ht="15.75" thickBot="1" x14ac:dyDescent="0.3">
      <c r="A12" s="55"/>
      <c r="B12" s="12" t="s">
        <v>14</v>
      </c>
      <c r="C12" s="13" t="s">
        <v>31</v>
      </c>
      <c r="D12" s="13" t="s">
        <v>32</v>
      </c>
      <c r="E12" s="20">
        <v>9.5</v>
      </c>
      <c r="F12" s="21">
        <v>0.39</v>
      </c>
      <c r="G12" s="21">
        <f>229.7*0.095</f>
        <v>21.8215</v>
      </c>
      <c r="H12" s="14">
        <f>6.7*0.095</f>
        <v>0.63650000000000007</v>
      </c>
      <c r="I12" s="14">
        <f>1.1*0.095</f>
        <v>0.10450000000000001</v>
      </c>
      <c r="J12" s="15">
        <f>48.3*0.095</f>
        <v>4.5884999999999998</v>
      </c>
    </row>
    <row r="13" spans="1:12" ht="16.5" thickBot="1" x14ac:dyDescent="0.3">
      <c r="A13" s="56" t="s">
        <v>15</v>
      </c>
      <c r="B13" s="57"/>
      <c r="C13" s="57"/>
      <c r="D13" s="57"/>
      <c r="E13" s="58"/>
      <c r="F13" s="32">
        <f>SUM(F9:F12)</f>
        <v>27.000000000000004</v>
      </c>
      <c r="G13" s="32">
        <f>SUM(G9:G12)</f>
        <v>328.90150000000006</v>
      </c>
      <c r="H13" s="32">
        <f>SUM(H9:H12)</f>
        <v>9.0461000000000009</v>
      </c>
      <c r="I13" s="32">
        <f>SUM(I9:I12)</f>
        <v>12.2897</v>
      </c>
      <c r="J13" s="32">
        <f>SUM(J9:J12)</f>
        <v>45.587699999999998</v>
      </c>
    </row>
    <row r="14" spans="1:12" ht="15.75" customHeight="1" x14ac:dyDescent="0.25">
      <c r="A14" s="54" t="s">
        <v>57</v>
      </c>
      <c r="B14" s="23" t="s">
        <v>56</v>
      </c>
      <c r="C14" s="24" t="s">
        <v>60</v>
      </c>
      <c r="D14" s="24" t="s">
        <v>61</v>
      </c>
      <c r="E14" s="39" t="s">
        <v>69</v>
      </c>
      <c r="F14" s="17">
        <v>3.56</v>
      </c>
      <c r="G14" s="17">
        <f>660*0.03+229.7*0.2</f>
        <v>65.739999999999995</v>
      </c>
      <c r="H14" s="17">
        <f>0.8*0.03+6.7*0.2</f>
        <v>1.3640000000000001</v>
      </c>
      <c r="I14" s="17">
        <f>72.5*0.03+1.1*0.2</f>
        <v>2.395</v>
      </c>
      <c r="J14" s="18">
        <f>1.3*0.03+48.3*0.2</f>
        <v>9.6989999999999998</v>
      </c>
      <c r="K14"/>
    </row>
    <row r="15" spans="1:12" ht="15.75" thickBot="1" x14ac:dyDescent="0.3">
      <c r="A15" s="55"/>
      <c r="B15" s="9" t="s">
        <v>18</v>
      </c>
      <c r="C15" s="6" t="s">
        <v>19</v>
      </c>
      <c r="D15" s="6" t="s">
        <v>20</v>
      </c>
      <c r="E15" s="19" t="s">
        <v>33</v>
      </c>
      <c r="F15" s="8">
        <v>3.44</v>
      </c>
      <c r="G15" s="8">
        <v>60</v>
      </c>
      <c r="H15" s="8">
        <v>7.0000000000000007E-2</v>
      </c>
      <c r="I15" s="8">
        <v>0.02</v>
      </c>
      <c r="J15" s="10">
        <v>15</v>
      </c>
      <c r="K15"/>
    </row>
    <row r="16" spans="1:12" ht="16.5" thickBot="1" x14ac:dyDescent="0.3">
      <c r="A16" s="56" t="s">
        <v>15</v>
      </c>
      <c r="B16" s="57"/>
      <c r="C16" s="57"/>
      <c r="D16" s="57"/>
      <c r="E16" s="58"/>
      <c r="F16" s="32">
        <f>SUM(F14:F15)</f>
        <v>7</v>
      </c>
      <c r="G16" s="32">
        <f>SUM(G14:G15)</f>
        <v>125.74</v>
      </c>
      <c r="H16" s="32">
        <f>SUM(H14:H15)</f>
        <v>1.4340000000000002</v>
      </c>
      <c r="I16" s="32">
        <f>SUM(I14:I15)</f>
        <v>2.415</v>
      </c>
      <c r="J16" s="32">
        <f>SUM(J14:J15)</f>
        <v>24.698999999999998</v>
      </c>
    </row>
    <row r="17" spans="1:11" ht="15.75" customHeight="1" x14ac:dyDescent="0.25">
      <c r="A17" s="54" t="s">
        <v>59</v>
      </c>
      <c r="B17" s="23" t="s">
        <v>16</v>
      </c>
      <c r="C17" s="24" t="s">
        <v>47</v>
      </c>
      <c r="D17" s="24" t="s">
        <v>52</v>
      </c>
      <c r="E17" s="16" t="s">
        <v>53</v>
      </c>
      <c r="F17" s="17">
        <v>17.77</v>
      </c>
      <c r="G17" s="17">
        <f>429*0.25+162*0.1</f>
        <v>123.45</v>
      </c>
      <c r="H17" s="17">
        <f>8.07*0.25+2.6*0.1</f>
        <v>2.2774999999999999</v>
      </c>
      <c r="I17" s="17">
        <f>20.36*0.25+15*0.1</f>
        <v>6.59</v>
      </c>
      <c r="J17" s="18">
        <f>47.92*0.25+3.6*0.1</f>
        <v>12.34</v>
      </c>
      <c r="K17"/>
    </row>
    <row r="18" spans="1:11" x14ac:dyDescent="0.25">
      <c r="A18" s="55"/>
      <c r="B18" s="9" t="s">
        <v>13</v>
      </c>
      <c r="C18" s="6" t="s">
        <v>48</v>
      </c>
      <c r="D18" s="6" t="s">
        <v>49</v>
      </c>
      <c r="E18" s="19">
        <v>20</v>
      </c>
      <c r="F18" s="8">
        <v>15.9</v>
      </c>
      <c r="G18" s="28">
        <f>129.15*0.4</f>
        <v>51.660000000000004</v>
      </c>
      <c r="H18" s="28">
        <f>17.2*0.4</f>
        <v>6.88</v>
      </c>
      <c r="I18" s="28">
        <f>3.8*0.4</f>
        <v>1.52</v>
      </c>
      <c r="J18" s="29">
        <f>6.6*0.4</f>
        <v>2.64</v>
      </c>
      <c r="K18"/>
    </row>
    <row r="19" spans="1:11" x14ac:dyDescent="0.25">
      <c r="A19" s="55"/>
      <c r="B19" s="9" t="s">
        <v>17</v>
      </c>
      <c r="C19" s="6" t="s">
        <v>38</v>
      </c>
      <c r="D19" s="6" t="s">
        <v>39</v>
      </c>
      <c r="E19" s="19">
        <v>100</v>
      </c>
      <c r="F19" s="8">
        <v>6.58</v>
      </c>
      <c r="G19" s="8">
        <f>1123*0.1</f>
        <v>112.30000000000001</v>
      </c>
      <c r="H19" s="8">
        <f>36.78*0.1</f>
        <v>3.6780000000000004</v>
      </c>
      <c r="I19" s="8">
        <f>30.1*0.1</f>
        <v>3.0100000000000002</v>
      </c>
      <c r="J19" s="10">
        <f>176.3*0.1</f>
        <v>17.630000000000003</v>
      </c>
    </row>
    <row r="20" spans="1:11" x14ac:dyDescent="0.25">
      <c r="A20" s="55"/>
      <c r="B20" s="9" t="s">
        <v>18</v>
      </c>
      <c r="C20" s="6" t="s">
        <v>19</v>
      </c>
      <c r="D20" s="6" t="s">
        <v>20</v>
      </c>
      <c r="E20" s="19" t="s">
        <v>33</v>
      </c>
      <c r="F20" s="8">
        <v>3.44</v>
      </c>
      <c r="G20" s="8">
        <v>60</v>
      </c>
      <c r="H20" s="8">
        <v>7.0000000000000007E-2</v>
      </c>
      <c r="I20" s="8">
        <v>0.02</v>
      </c>
      <c r="J20" s="10">
        <v>15</v>
      </c>
      <c r="K20"/>
    </row>
    <row r="21" spans="1:11" ht="15.75" thickBot="1" x14ac:dyDescent="0.3">
      <c r="A21" s="55"/>
      <c r="B21" s="12" t="s">
        <v>14</v>
      </c>
      <c r="C21" s="13" t="s">
        <v>31</v>
      </c>
      <c r="D21" s="13" t="s">
        <v>32</v>
      </c>
      <c r="E21" s="20">
        <v>32</v>
      </c>
      <c r="F21" s="21">
        <v>1.31</v>
      </c>
      <c r="G21" s="21">
        <f>229.7*0.32</f>
        <v>73.504000000000005</v>
      </c>
      <c r="H21" s="14">
        <f>6.7*0.32</f>
        <v>2.1440000000000001</v>
      </c>
      <c r="I21" s="14">
        <f>1.1*0.32</f>
        <v>0.35200000000000004</v>
      </c>
      <c r="J21" s="15">
        <f>48.3*0.32</f>
        <v>15.456</v>
      </c>
    </row>
    <row r="22" spans="1:11" ht="16.5" thickBot="1" x14ac:dyDescent="0.3">
      <c r="A22" s="56" t="s">
        <v>15</v>
      </c>
      <c r="B22" s="57"/>
      <c r="C22" s="57"/>
      <c r="D22" s="57"/>
      <c r="E22" s="58"/>
      <c r="F22" s="32">
        <f>SUM(F17:F21)</f>
        <v>45</v>
      </c>
      <c r="G22" s="32">
        <f t="shared" ref="G22:J22" si="0">SUM(G17:G21)</f>
        <v>420.91400000000004</v>
      </c>
      <c r="H22" s="32">
        <f t="shared" si="0"/>
        <v>15.0495</v>
      </c>
      <c r="I22" s="32">
        <f t="shared" si="0"/>
        <v>11.491999999999999</v>
      </c>
      <c r="J22" s="32">
        <f t="shared" si="0"/>
        <v>63.066000000000003</v>
      </c>
    </row>
    <row r="23" spans="1:11" ht="15.75" customHeight="1" x14ac:dyDescent="0.25">
      <c r="A23" s="69" t="s">
        <v>58</v>
      </c>
      <c r="B23" s="23" t="s">
        <v>16</v>
      </c>
      <c r="C23" s="24" t="s">
        <v>47</v>
      </c>
      <c r="D23" s="24" t="s">
        <v>52</v>
      </c>
      <c r="E23" s="16" t="s">
        <v>53</v>
      </c>
      <c r="F23" s="17">
        <v>17.77</v>
      </c>
      <c r="G23" s="17">
        <f>429*0.25+162*0.1</f>
        <v>123.45</v>
      </c>
      <c r="H23" s="17">
        <f>8.07*0.25+2.6*0.1</f>
        <v>2.2774999999999999</v>
      </c>
      <c r="I23" s="17">
        <f>20.36*0.25+15*0.1</f>
        <v>6.59</v>
      </c>
      <c r="J23" s="18">
        <f>47.92*0.25+3.6*0.1</f>
        <v>12.34</v>
      </c>
      <c r="K23"/>
    </row>
    <row r="24" spans="1:11" x14ac:dyDescent="0.25">
      <c r="A24" s="70"/>
      <c r="B24" s="9" t="s">
        <v>13</v>
      </c>
      <c r="C24" s="6" t="s">
        <v>48</v>
      </c>
      <c r="D24" s="6" t="s">
        <v>49</v>
      </c>
      <c r="E24" s="19">
        <v>50</v>
      </c>
      <c r="F24" s="8">
        <v>39.74</v>
      </c>
      <c r="G24" s="28">
        <f>129.15</f>
        <v>129.15</v>
      </c>
      <c r="H24" s="28">
        <f>17.2*1</f>
        <v>17.2</v>
      </c>
      <c r="I24" s="28">
        <f>3.8*1</f>
        <v>3.8</v>
      </c>
      <c r="J24" s="29">
        <f>6.6*1</f>
        <v>6.6</v>
      </c>
      <c r="K24"/>
    </row>
    <row r="25" spans="1:11" x14ac:dyDescent="0.25">
      <c r="A25" s="70"/>
      <c r="B25" s="9" t="s">
        <v>17</v>
      </c>
      <c r="C25" s="6" t="s">
        <v>38</v>
      </c>
      <c r="D25" s="6" t="s">
        <v>39</v>
      </c>
      <c r="E25" s="19">
        <v>120</v>
      </c>
      <c r="F25" s="8">
        <v>7.9</v>
      </c>
      <c r="G25" s="8">
        <f>1123*0.12</f>
        <v>134.76</v>
      </c>
      <c r="H25" s="8">
        <f>36.78*0.12</f>
        <v>4.4135999999999997</v>
      </c>
      <c r="I25" s="8">
        <f>30.1*0.12</f>
        <v>3.6120000000000001</v>
      </c>
      <c r="J25" s="10">
        <f>176.3*0.12</f>
        <v>21.155999999999999</v>
      </c>
    </row>
    <row r="26" spans="1:11" x14ac:dyDescent="0.25">
      <c r="A26" s="70"/>
      <c r="B26" s="9" t="s">
        <v>18</v>
      </c>
      <c r="C26" s="6" t="s">
        <v>19</v>
      </c>
      <c r="D26" s="6" t="s">
        <v>20</v>
      </c>
      <c r="E26" s="19" t="s">
        <v>33</v>
      </c>
      <c r="F26" s="8">
        <v>3.44</v>
      </c>
      <c r="G26" s="8">
        <v>60</v>
      </c>
      <c r="H26" s="8">
        <v>7.0000000000000007E-2</v>
      </c>
      <c r="I26" s="8">
        <v>0.02</v>
      </c>
      <c r="J26" s="10">
        <v>15</v>
      </c>
      <c r="K26"/>
    </row>
    <row r="27" spans="1:11" ht="15.75" thickBot="1" x14ac:dyDescent="0.3">
      <c r="A27" s="70"/>
      <c r="B27" s="12" t="s">
        <v>14</v>
      </c>
      <c r="C27" s="13" t="s">
        <v>31</v>
      </c>
      <c r="D27" s="13" t="s">
        <v>32</v>
      </c>
      <c r="E27" s="20">
        <v>16</v>
      </c>
      <c r="F27" s="21">
        <v>0.65</v>
      </c>
      <c r="G27" s="21">
        <f>229.7*0.16</f>
        <v>36.752000000000002</v>
      </c>
      <c r="H27" s="14">
        <f>6.7*0.16</f>
        <v>1.0720000000000001</v>
      </c>
      <c r="I27" s="14">
        <f>1.1*0.16</f>
        <v>0.17600000000000002</v>
      </c>
      <c r="J27" s="15">
        <f>48.3*0.16</f>
        <v>7.7279999999999998</v>
      </c>
    </row>
    <row r="28" spans="1:11" ht="16.5" thickBot="1" x14ac:dyDescent="0.3">
      <c r="A28" s="56" t="s">
        <v>15</v>
      </c>
      <c r="B28" s="71"/>
      <c r="C28" s="71"/>
      <c r="D28" s="71"/>
      <c r="E28" s="72"/>
      <c r="F28" s="40">
        <f>SUM(F23:F27)</f>
        <v>69.500000000000014</v>
      </c>
      <c r="G28" s="40">
        <f>SUM(G23:G27)</f>
        <v>484.11200000000002</v>
      </c>
      <c r="H28" s="40">
        <f>SUM(H23:H27)</f>
        <v>25.033099999999997</v>
      </c>
      <c r="I28" s="40">
        <f>SUM(I23:I27)</f>
        <v>14.198</v>
      </c>
      <c r="J28" s="41">
        <f>SUM(J23:J27)</f>
        <v>62.823999999999998</v>
      </c>
      <c r="K28"/>
    </row>
    <row r="30" spans="1:11" ht="15.75" thickBot="1" x14ac:dyDescent="0.3">
      <c r="A30" s="49" t="s">
        <v>25</v>
      </c>
      <c r="B30" s="49"/>
      <c r="C30" s="49"/>
      <c r="D30" s="49"/>
      <c r="E30" s="49"/>
      <c r="F30" s="49"/>
      <c r="G30" s="49"/>
      <c r="H30" s="49"/>
      <c r="I30" s="49"/>
      <c r="J30" s="49"/>
    </row>
    <row r="31" spans="1:11" ht="15.75" customHeight="1" x14ac:dyDescent="0.25">
      <c r="A31" s="26"/>
      <c r="B31" s="26"/>
      <c r="C31" s="48" t="s">
        <v>23</v>
      </c>
      <c r="D31" s="48"/>
      <c r="G31" s="50"/>
      <c r="H31" s="50"/>
      <c r="I31" s="50"/>
      <c r="J31" s="50"/>
    </row>
    <row r="32" spans="1:11" x14ac:dyDescent="0.25">
      <c r="A32" s="1"/>
      <c r="B32" s="1"/>
      <c r="C32" s="1"/>
      <c r="D32" s="1"/>
    </row>
    <row r="33" spans="1:2" ht="15" customHeight="1" x14ac:dyDescent="0.25">
      <c r="A33" s="60" t="s">
        <v>24</v>
      </c>
      <c r="B33" s="60"/>
    </row>
    <row r="34" spans="1:2" ht="15" customHeight="1" x14ac:dyDescent="0.25">
      <c r="A34" s="60" t="s">
        <v>26</v>
      </c>
      <c r="B34" s="60"/>
    </row>
    <row r="35" spans="1:2" x14ac:dyDescent="0.25">
      <c r="A35" s="35"/>
    </row>
  </sheetData>
  <mergeCells count="17">
    <mergeCell ref="A33:B33"/>
    <mergeCell ref="A34:B34"/>
    <mergeCell ref="A9:A12"/>
    <mergeCell ref="A13:E13"/>
    <mergeCell ref="A14:A15"/>
    <mergeCell ref="A16:E16"/>
    <mergeCell ref="A23:A27"/>
    <mergeCell ref="A28:E28"/>
    <mergeCell ref="A30:J30"/>
    <mergeCell ref="C31:D31"/>
    <mergeCell ref="G31:J31"/>
    <mergeCell ref="A22:E22"/>
    <mergeCell ref="B1:C1"/>
    <mergeCell ref="G1:J1"/>
    <mergeCell ref="A3:A7"/>
    <mergeCell ref="A8:E8"/>
    <mergeCell ref="A17:A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30.03 1-4 кл</vt:lpstr>
      <vt:lpstr>30.03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2022-03-29T11:39:44Z</dcterms:modified>
</cp:coreProperties>
</file>