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01.04 1-4 кл" sheetId="1" r:id="rId1"/>
    <sheet name="01.04 5-11 кл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3" l="1"/>
  <c r="I26" i="3"/>
  <c r="H26" i="3"/>
  <c r="G26" i="3"/>
  <c r="J23" i="3" l="1"/>
  <c r="I23" i="3"/>
  <c r="H23" i="3"/>
  <c r="G23" i="3"/>
  <c r="J20" i="3"/>
  <c r="I20" i="3"/>
  <c r="H20" i="3"/>
  <c r="G20" i="3"/>
  <c r="J18" i="3"/>
  <c r="I18" i="3"/>
  <c r="H18" i="3"/>
  <c r="G18" i="3"/>
  <c r="J17" i="3"/>
  <c r="I17" i="3"/>
  <c r="H17" i="3"/>
  <c r="G17" i="3"/>
  <c r="J14" i="3"/>
  <c r="I14" i="3"/>
  <c r="H14" i="3"/>
  <c r="G14" i="3"/>
  <c r="J12" i="3"/>
  <c r="I12" i="3"/>
  <c r="H12" i="3"/>
  <c r="G12" i="3"/>
  <c r="J9" i="3"/>
  <c r="I9" i="3"/>
  <c r="H9" i="3"/>
  <c r="G9" i="3"/>
  <c r="J10" i="3"/>
  <c r="I10" i="3"/>
  <c r="H10" i="3"/>
  <c r="G10" i="3"/>
  <c r="J7" i="3"/>
  <c r="I7" i="3"/>
  <c r="H7" i="3"/>
  <c r="G7" i="3"/>
  <c r="J6" i="3"/>
  <c r="I6" i="3"/>
  <c r="H6" i="3"/>
  <c r="G6" i="3"/>
  <c r="J4" i="3"/>
  <c r="I4" i="3"/>
  <c r="H4" i="3"/>
  <c r="G4" i="3"/>
  <c r="J3" i="3"/>
  <c r="I3" i="3"/>
  <c r="H3" i="3"/>
  <c r="G3" i="3"/>
  <c r="J23" i="1"/>
  <c r="I23" i="1"/>
  <c r="H23" i="1"/>
  <c r="G23" i="1"/>
  <c r="J19" i="1"/>
  <c r="I19" i="1"/>
  <c r="H19" i="1"/>
  <c r="G19" i="1"/>
  <c r="J14" i="1" l="1"/>
  <c r="I14" i="1"/>
  <c r="H14" i="1"/>
  <c r="G14" i="1"/>
  <c r="J12" i="1" l="1"/>
  <c r="I12" i="1"/>
  <c r="H12" i="1"/>
  <c r="G12" i="1"/>
  <c r="J10" i="1"/>
  <c r="I10" i="1"/>
  <c r="H10" i="1"/>
  <c r="G10" i="1"/>
  <c r="J15" i="1"/>
  <c r="I15" i="1"/>
  <c r="H15" i="1"/>
  <c r="G15" i="1"/>
  <c r="J7" i="1"/>
  <c r="I7" i="1"/>
  <c r="H7" i="1"/>
  <c r="G7" i="1"/>
  <c r="J3" i="1" l="1"/>
  <c r="I3" i="1"/>
  <c r="H3" i="1"/>
  <c r="G3" i="1"/>
  <c r="J22" i="3" l="1"/>
  <c r="I22" i="3"/>
  <c r="H22" i="3"/>
  <c r="G22" i="3"/>
  <c r="J4" i="1" l="1"/>
  <c r="I4" i="1"/>
  <c r="H4" i="1"/>
  <c r="G4" i="1"/>
  <c r="I8" i="3" l="1"/>
  <c r="H8" i="3"/>
  <c r="F27" i="3"/>
  <c r="J27" i="3"/>
  <c r="I27" i="3"/>
  <c r="H27" i="3"/>
  <c r="G27" i="3"/>
  <c r="G21" i="3"/>
  <c r="F21" i="3"/>
  <c r="J21" i="3"/>
  <c r="I21" i="3"/>
  <c r="H21" i="3"/>
  <c r="J16" i="3"/>
  <c r="H16" i="3"/>
  <c r="F16" i="3"/>
  <c r="I16" i="3"/>
  <c r="G16" i="3"/>
  <c r="I13" i="3"/>
  <c r="G13" i="3"/>
  <c r="F13" i="3"/>
  <c r="J13" i="3"/>
  <c r="H13" i="3"/>
  <c r="J8" i="3"/>
  <c r="F8" i="3"/>
  <c r="G8" i="3"/>
  <c r="G24" i="1" l="1"/>
  <c r="H24" i="1"/>
  <c r="I24" i="1"/>
  <c r="J24" i="1"/>
  <c r="F24" i="1"/>
  <c r="F20" i="1" l="1"/>
  <c r="J9" i="1"/>
  <c r="I9" i="1"/>
  <c r="H9" i="1"/>
  <c r="G9" i="1"/>
  <c r="J13" i="1" l="1"/>
  <c r="F13" i="1"/>
  <c r="G16" i="1"/>
  <c r="H16" i="1"/>
  <c r="I16" i="1"/>
  <c r="J16" i="1"/>
  <c r="I13" i="1"/>
  <c r="H13" i="1"/>
  <c r="G13" i="1"/>
  <c r="F8" i="1"/>
  <c r="G20" i="1" l="1"/>
  <c r="I20" i="1"/>
  <c r="J20" i="1"/>
  <c r="H20" i="1"/>
  <c r="I8" i="1"/>
  <c r="J8" i="1"/>
  <c r="H8" i="1"/>
  <c r="G8" i="1" l="1"/>
</calcChain>
</file>

<file path=xl/sharedStrings.xml><?xml version="1.0" encoding="utf-8"?>
<sst xmlns="http://schemas.openxmlformats.org/spreadsheetml/2006/main" count="182" uniqueCount="75">
  <si>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</si>
  <si>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</si>
  <si>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</si>
  <si>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</si>
  <si>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</si>
  <si>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</si>
  <si>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</si>
  <si>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</si>
  <si>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</si>
  <si>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</si>
  <si>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</si>
  <si>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</si>
  <si>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</si>
  <si>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</si>
  <si>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</si>
  <si>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</si>
  <si>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</si>
  <si>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</si>
  <si>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</si>
  <si>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</si>
  <si>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</si>
  <si>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</si>
  <si>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</si>
  <si>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</si>
  <si>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</si>
  <si>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</si>
  <si>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</si>
  <si>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</si>
  <si>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</si>
  <si>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</si>
  <si>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</si>
  <si>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</si>
  <si>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Батон "Домашний"</t>
  </si>
  <si>
    <t>200/15</t>
  </si>
  <si>
    <t>№269-2015г.</t>
  </si>
  <si>
    <t>Котлета (особая) из говядины и свинины</t>
  </si>
  <si>
    <t>ПР</t>
  </si>
  <si>
    <t>Кондитерское изделие</t>
  </si>
  <si>
    <t>№71-2015г.</t>
  </si>
  <si>
    <t>№102-2015г.</t>
  </si>
  <si>
    <t>Суп картофельный с горохом с зеленью</t>
  </si>
  <si>
    <t>250/2</t>
  </si>
  <si>
    <t>40/100</t>
  </si>
  <si>
    <t>ТТК №20</t>
  </si>
  <si>
    <t>Овощи натуральные свежие (огурцы)</t>
  </si>
  <si>
    <t>ТТК №5</t>
  </si>
  <si>
    <t>Фрукт</t>
  </si>
  <si>
    <t>№338-2015г.</t>
  </si>
  <si>
    <t>Завтрак 5-11 кл с доплатой 62,50 руб. и льготники с доплатой 42,50 руб. 1 смена</t>
  </si>
  <si>
    <t>ТТК№5</t>
  </si>
  <si>
    <t>Завтрак для льготников 5-11 кл</t>
  </si>
  <si>
    <t>Завтрак бюджетный 1-я смена и полдник для детей-инвалидов 2-я смена 5-11 кл</t>
  </si>
  <si>
    <t xml:space="preserve">Обед дети-инвалиды 5-11 кл 2 смена </t>
  </si>
  <si>
    <t>Обед 6-7 кл.</t>
  </si>
  <si>
    <t>№312-2015г.</t>
  </si>
  <si>
    <t>Пюре картофельное</t>
  </si>
  <si>
    <t>Пряник шоколадный</t>
  </si>
  <si>
    <t>№1-2015г.</t>
  </si>
  <si>
    <t>Бутерброд с маслом</t>
  </si>
  <si>
    <t>Напиток (сладкое блюдо)</t>
  </si>
  <si>
    <t>№342-2015г.</t>
  </si>
  <si>
    <t>Компот из свежих яблок</t>
  </si>
  <si>
    <t>ТТК №6</t>
  </si>
  <si>
    <t>Булочка "Рулетик с маком"</t>
  </si>
  <si>
    <t>27/67,5</t>
  </si>
  <si>
    <t>№306-2015г.</t>
  </si>
  <si>
    <t>Бобовые отварные (кукуруза сахарная консервированная)</t>
  </si>
  <si>
    <t>Плов "Школьный"</t>
  </si>
  <si>
    <t>№379-2015г.</t>
  </si>
  <si>
    <t>Кофейный напиток с молоком</t>
  </si>
  <si>
    <t>№424-2015г.</t>
  </si>
  <si>
    <t>Булочка домашняя</t>
  </si>
  <si>
    <t>Апельсин свежий (порция)</t>
  </si>
  <si>
    <t>Печенье "Лимонное"</t>
  </si>
  <si>
    <t>3/20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</si>
</sst>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2" fontId="2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2" fontId="1" fillId="0" borderId="4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2" fontId="1" fillId="0" borderId="12" xfId="0" applyNumberFormat="1" applyFont="1" applyBorder="1" applyAlignment="1">
      <alignment horizontal="right" vertical="center" wrapText="1"/>
    </xf>
    <xf numFmtId="2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2" fontId="1" fillId="0" borderId="14" xfId="0" applyNumberFormat="1" applyFont="1" applyBorder="1" applyAlignment="1">
      <alignment vertical="center" wrapText="1"/>
    </xf>
    <xf numFmtId="2" fontId="1" fillId="0" borderId="15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2" fontId="1" fillId="0" borderId="14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2" fontId="5" fillId="0" borderId="4" xfId="0" applyNumberFormat="1" applyFont="1" applyBorder="1" applyAlignment="1">
      <alignment horizontal="right" vertical="center" wrapText="1"/>
    </xf>
    <xf numFmtId="2" fontId="5" fillId="0" borderId="12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vertical="center" wrapText="1"/>
    </xf>
    <xf numFmtId="0" fontId="1" fillId="0" borderId="0" xfId="0" applyFont="1"/>
    <xf numFmtId="2" fontId="2" fillId="0" borderId="25" xfId="0" applyNumberFormat="1" applyFont="1" applyBorder="1" applyAlignment="1">
      <alignment vertical="center" wrapText="1"/>
    </xf>
    <xf numFmtId="0" fontId="1" fillId="0" borderId="0" xfId="0" applyFont="1"/>
    <xf numFmtId="0" fontId="1" fillId="0" borderId="26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right" vertical="center" wrapText="1"/>
    </xf>
    <xf numFmtId="2" fontId="2" fillId="0" borderId="32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0" fontId="1" fillId="0" borderId="0" xfId="0" applyFont="1"/>
    <xf numFmtId="0" fontId="1" fillId="0" borderId="34" xfId="0" applyFont="1" applyBorder="1" applyAlignment="1">
      <alignment horizontal="center" vertical="center" wrapText="1"/>
    </xf>
    <xf numFmtId="0" fontId="1" fillId="0" borderId="0" xfId="0" applyFont="1"/>
    <xf numFmtId="49" fontId="1" fillId="0" borderId="9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2" workbookViewId="0">
      <selection activeCell="B16" sqref="B16:J19"/>
    </sheetView>
  </sheetViews>
  <sheetFormatPr defaultRowHeight="15" x14ac:dyDescent="0.25"/>
  <cols>
    <col min="1" max="1" width="24" style="2" customWidth="1"/>
    <col min="2" max="2" width="24.7109375" style="2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61" t="s">
        <v>22</v>
      </c>
      <c r="C1" s="62"/>
      <c r="D1" s="1" t="s">
        <v>1</v>
      </c>
      <c r="E1" s="30"/>
      <c r="F1" s="1" t="s">
        <v>2</v>
      </c>
      <c r="G1" s="63">
        <v>44652</v>
      </c>
      <c r="H1" s="64"/>
      <c r="I1" s="64"/>
      <c r="J1" s="65"/>
      <c r="K1" s="1"/>
      <c r="L1" s="1"/>
    </row>
    <row r="2" spans="1:12" ht="15.75" thickBot="1" x14ac:dyDescent="0.3">
      <c r="A2" s="34" t="s">
        <v>3</v>
      </c>
      <c r="B2" s="5" t="s">
        <v>4</v>
      </c>
      <c r="C2" s="38" t="s">
        <v>5</v>
      </c>
      <c r="D2" s="49" t="s">
        <v>6</v>
      </c>
      <c r="E2" s="49" t="s">
        <v>7</v>
      </c>
      <c r="F2" s="49" t="s">
        <v>8</v>
      </c>
      <c r="G2" s="49" t="s">
        <v>9</v>
      </c>
      <c r="H2" s="49" t="s">
        <v>10</v>
      </c>
      <c r="I2" s="49" t="s">
        <v>11</v>
      </c>
      <c r="J2" s="49" t="s">
        <v>12</v>
      </c>
    </row>
    <row r="3" spans="1:12" x14ac:dyDescent="0.25">
      <c r="A3" s="53" t="s">
        <v>27</v>
      </c>
      <c r="B3" s="25" t="s">
        <v>13</v>
      </c>
      <c r="C3" s="26" t="s">
        <v>34</v>
      </c>
      <c r="D3" s="26" t="s">
        <v>35</v>
      </c>
      <c r="E3" s="18">
        <v>50</v>
      </c>
      <c r="F3" s="19">
        <v>34.93</v>
      </c>
      <c r="G3" s="19">
        <f>144*1</f>
        <v>144</v>
      </c>
      <c r="H3" s="19">
        <f>8.37*1</f>
        <v>8.3699999999999992</v>
      </c>
      <c r="I3" s="19">
        <f>9.17*1</f>
        <v>9.17</v>
      </c>
      <c r="J3" s="20">
        <f>6.56*1</f>
        <v>6.56</v>
      </c>
    </row>
    <row r="4" spans="1:12" s="36" customFormat="1" x14ac:dyDescent="0.25">
      <c r="A4" s="53"/>
      <c r="B4" s="9" t="s">
        <v>17</v>
      </c>
      <c r="C4" s="42" t="s">
        <v>54</v>
      </c>
      <c r="D4" s="43" t="s">
        <v>55</v>
      </c>
      <c r="E4" s="21">
        <v>130</v>
      </c>
      <c r="F4" s="39">
        <v>18.649999999999999</v>
      </c>
      <c r="G4" s="44">
        <f>137.25/15*13</f>
        <v>118.95</v>
      </c>
      <c r="H4" s="44">
        <f>3.06/15*13</f>
        <v>2.6520000000000001</v>
      </c>
      <c r="I4" s="44">
        <f>4.8/15*13</f>
        <v>4.16</v>
      </c>
      <c r="J4" s="45">
        <f>20.44/15*13</f>
        <v>17.714666666666666</v>
      </c>
    </row>
    <row r="5" spans="1:12" x14ac:dyDescent="0.25">
      <c r="A5" s="53"/>
      <c r="B5" s="9" t="s">
        <v>59</v>
      </c>
      <c r="C5" s="6" t="s">
        <v>60</v>
      </c>
      <c r="D5" s="6" t="s">
        <v>61</v>
      </c>
      <c r="E5" s="21">
        <v>200</v>
      </c>
      <c r="F5" s="8">
        <v>12.65</v>
      </c>
      <c r="G5" s="8">
        <v>114.6</v>
      </c>
      <c r="H5" s="8">
        <v>0.16</v>
      </c>
      <c r="I5" s="8">
        <v>0.16</v>
      </c>
      <c r="J5" s="10">
        <v>27.88</v>
      </c>
    </row>
    <row r="6" spans="1:12" x14ac:dyDescent="0.25">
      <c r="A6" s="53"/>
      <c r="B6" s="9" t="s">
        <v>21</v>
      </c>
      <c r="C6" s="6" t="s">
        <v>62</v>
      </c>
      <c r="D6" s="6" t="s">
        <v>63</v>
      </c>
      <c r="E6" s="21">
        <v>50</v>
      </c>
      <c r="F6" s="8">
        <v>7.74</v>
      </c>
      <c r="G6" s="8">
        <v>198.6</v>
      </c>
      <c r="H6" s="7">
        <v>4.0999999999999996</v>
      </c>
      <c r="I6" s="7">
        <v>7.7</v>
      </c>
      <c r="J6" s="11">
        <v>28.2</v>
      </c>
    </row>
    <row r="7" spans="1:12" ht="15.75" thickBot="1" x14ac:dyDescent="0.3">
      <c r="A7" s="54"/>
      <c r="B7" s="12" t="s">
        <v>14</v>
      </c>
      <c r="C7" s="13" t="s">
        <v>45</v>
      </c>
      <c r="D7" s="13" t="s">
        <v>32</v>
      </c>
      <c r="E7" s="22">
        <v>18.5</v>
      </c>
      <c r="F7" s="23">
        <v>0.76</v>
      </c>
      <c r="G7" s="23">
        <f>229.7*0.185</f>
        <v>42.494499999999995</v>
      </c>
      <c r="H7" s="14">
        <f>6.7*0.185</f>
        <v>1.2395</v>
      </c>
      <c r="I7" s="14">
        <f>1.1*0.185</f>
        <v>0.20350000000000001</v>
      </c>
      <c r="J7" s="15">
        <f>48.3*0.185</f>
        <v>8.9354999999999993</v>
      </c>
    </row>
    <row r="8" spans="1:12" ht="16.5" thickBot="1" x14ac:dyDescent="0.3">
      <c r="A8" s="55" t="s">
        <v>15</v>
      </c>
      <c r="B8" s="69"/>
      <c r="C8" s="69"/>
      <c r="D8" s="69"/>
      <c r="E8" s="70"/>
      <c r="F8" s="24">
        <f>SUM(F3:F7)</f>
        <v>74.73</v>
      </c>
      <c r="G8" s="24">
        <f>SUM(G3:G7)</f>
        <v>618.64449999999999</v>
      </c>
      <c r="H8" s="24">
        <f>SUM(H3:H7)</f>
        <v>16.5215</v>
      </c>
      <c r="I8" s="24">
        <f>SUM(I3:I7)</f>
        <v>21.393500000000003</v>
      </c>
      <c r="J8" s="24">
        <f>SUM(J3:J7)</f>
        <v>89.290166666666664</v>
      </c>
    </row>
    <row r="9" spans="1:12" s="33" customFormat="1" x14ac:dyDescent="0.25">
      <c r="A9" s="71" t="s">
        <v>28</v>
      </c>
      <c r="B9" s="25" t="s">
        <v>16</v>
      </c>
      <c r="C9" s="26" t="s">
        <v>39</v>
      </c>
      <c r="D9" s="26" t="s">
        <v>40</v>
      </c>
      <c r="E9" s="18" t="s">
        <v>41</v>
      </c>
      <c r="F9" s="19">
        <v>11.6</v>
      </c>
      <c r="G9" s="19">
        <f>593*0.25</f>
        <v>148.25</v>
      </c>
      <c r="H9" s="19">
        <f>21.96*0.25</f>
        <v>5.49</v>
      </c>
      <c r="I9" s="19">
        <f>21.08*0.25</f>
        <v>5.27</v>
      </c>
      <c r="J9" s="20">
        <f>66.14*0.25</f>
        <v>16.535</v>
      </c>
      <c r="K9"/>
    </row>
    <row r="10" spans="1:12" x14ac:dyDescent="0.25">
      <c r="A10" s="72"/>
      <c r="B10" s="9" t="s">
        <v>13</v>
      </c>
      <c r="C10" s="6" t="s">
        <v>43</v>
      </c>
      <c r="D10" s="6" t="s">
        <v>67</v>
      </c>
      <c r="E10" s="21" t="s">
        <v>64</v>
      </c>
      <c r="F10" s="8">
        <v>28.45</v>
      </c>
      <c r="G10" s="28">
        <f>280.7/40*27</f>
        <v>189.4725</v>
      </c>
      <c r="H10" s="28">
        <f>14/40*27</f>
        <v>9.4499999999999993</v>
      </c>
      <c r="I10" s="28">
        <f>14.1/40*27</f>
        <v>9.5175000000000001</v>
      </c>
      <c r="J10" s="29">
        <f>24.5/40*27</f>
        <v>16.537500000000001</v>
      </c>
      <c r="K10"/>
    </row>
    <row r="11" spans="1:12" s="33" customFormat="1" x14ac:dyDescent="0.25">
      <c r="A11" s="72"/>
      <c r="B11" s="9" t="s">
        <v>18</v>
      </c>
      <c r="C11" s="6" t="s">
        <v>19</v>
      </c>
      <c r="D11" s="6" t="s">
        <v>20</v>
      </c>
      <c r="E11" s="21" t="s">
        <v>33</v>
      </c>
      <c r="F11" s="8">
        <v>3.44</v>
      </c>
      <c r="G11" s="8">
        <v>60</v>
      </c>
      <c r="H11" s="8">
        <v>7.0000000000000007E-2</v>
      </c>
      <c r="I11" s="8">
        <v>0.02</v>
      </c>
      <c r="J11" s="10">
        <v>15</v>
      </c>
    </row>
    <row r="12" spans="1:12" ht="15.75" thickBot="1" x14ac:dyDescent="0.3">
      <c r="A12" s="72"/>
      <c r="B12" s="12" t="s">
        <v>14</v>
      </c>
      <c r="C12" s="13" t="s">
        <v>45</v>
      </c>
      <c r="D12" s="13" t="s">
        <v>32</v>
      </c>
      <c r="E12" s="22">
        <v>25.5</v>
      </c>
      <c r="F12" s="23">
        <v>1.04</v>
      </c>
      <c r="G12" s="23">
        <f>229.7*0.255</f>
        <v>58.573499999999996</v>
      </c>
      <c r="H12" s="14">
        <f>6.7*0.255</f>
        <v>1.7085000000000001</v>
      </c>
      <c r="I12" s="14">
        <f>1.1*0.255</f>
        <v>0.28050000000000003</v>
      </c>
      <c r="J12" s="15">
        <f>48.3*0.255</f>
        <v>12.3165</v>
      </c>
    </row>
    <row r="13" spans="1:12" ht="16.5" thickBot="1" x14ac:dyDescent="0.3">
      <c r="A13" s="73" t="s">
        <v>15</v>
      </c>
      <c r="B13" s="74"/>
      <c r="C13" s="74"/>
      <c r="D13" s="74"/>
      <c r="E13" s="75"/>
      <c r="F13" s="32">
        <f>SUM(F9:F12)</f>
        <v>44.529999999999994</v>
      </c>
      <c r="G13" s="32">
        <f>SUM(G9:G12)</f>
        <v>456.29599999999994</v>
      </c>
      <c r="H13" s="32">
        <f>SUM(H9:H12)</f>
        <v>16.718499999999999</v>
      </c>
      <c r="I13" s="32">
        <f>SUM(I9:I12)</f>
        <v>15.087999999999999</v>
      </c>
      <c r="J13" s="32">
        <f>SUM(J9:J12)</f>
        <v>60.389000000000003</v>
      </c>
    </row>
    <row r="14" spans="1:12" s="31" customFormat="1" ht="30" x14ac:dyDescent="0.25">
      <c r="A14" s="72" t="s">
        <v>29</v>
      </c>
      <c r="B14" s="25" t="s">
        <v>31</v>
      </c>
      <c r="C14" s="26" t="s">
        <v>65</v>
      </c>
      <c r="D14" s="26" t="s">
        <v>66</v>
      </c>
      <c r="E14" s="18">
        <v>13</v>
      </c>
      <c r="F14" s="19">
        <v>6.31</v>
      </c>
      <c r="G14" s="19">
        <f>736*0.013</f>
        <v>9.5679999999999996</v>
      </c>
      <c r="H14" s="19">
        <f>20.55*0.013</f>
        <v>0.26715</v>
      </c>
      <c r="I14" s="19">
        <f>29.1*0.013</f>
        <v>0.37830000000000003</v>
      </c>
      <c r="J14" s="20">
        <f>97.89*0.013</f>
        <v>1.27257</v>
      </c>
      <c r="K14"/>
    </row>
    <row r="15" spans="1:12" s="50" customFormat="1" x14ac:dyDescent="0.25">
      <c r="A15" s="72"/>
      <c r="B15" s="9" t="s">
        <v>16</v>
      </c>
      <c r="C15" s="6" t="s">
        <v>39</v>
      </c>
      <c r="D15" s="6" t="s">
        <v>40</v>
      </c>
      <c r="E15" s="21" t="s">
        <v>41</v>
      </c>
      <c r="F15" s="8">
        <v>11.6</v>
      </c>
      <c r="G15" s="8">
        <f>593*0.25</f>
        <v>148.25</v>
      </c>
      <c r="H15" s="8">
        <f>21.96*0.25</f>
        <v>5.49</v>
      </c>
      <c r="I15" s="8">
        <f>21.08*0.25</f>
        <v>5.27</v>
      </c>
      <c r="J15" s="10">
        <f>66.14*0.25</f>
        <v>16.535</v>
      </c>
      <c r="K15"/>
    </row>
    <row r="16" spans="1:12" x14ac:dyDescent="0.25">
      <c r="A16" s="72"/>
      <c r="B16" s="9" t="s">
        <v>13</v>
      </c>
      <c r="C16" s="6" t="s">
        <v>43</v>
      </c>
      <c r="D16" s="6" t="s">
        <v>67</v>
      </c>
      <c r="E16" s="21" t="s">
        <v>42</v>
      </c>
      <c r="F16" s="8">
        <v>42.15</v>
      </c>
      <c r="G16" s="28">
        <f>280.7</f>
        <v>280.7</v>
      </c>
      <c r="H16" s="28">
        <f>14</f>
        <v>14</v>
      </c>
      <c r="I16" s="28">
        <f>14.1</f>
        <v>14.1</v>
      </c>
      <c r="J16" s="29">
        <f>24.5</f>
        <v>24.5</v>
      </c>
      <c r="K16"/>
    </row>
    <row r="17" spans="1:11" x14ac:dyDescent="0.25">
      <c r="A17" s="72"/>
      <c r="B17" s="9" t="s">
        <v>18</v>
      </c>
      <c r="C17" s="6" t="s">
        <v>68</v>
      </c>
      <c r="D17" s="6" t="s">
        <v>69</v>
      </c>
      <c r="E17" s="21">
        <v>200</v>
      </c>
      <c r="F17" s="8">
        <v>8.5399999999999991</v>
      </c>
      <c r="G17" s="8">
        <v>100.6</v>
      </c>
      <c r="H17" s="8">
        <v>3.17</v>
      </c>
      <c r="I17" s="8">
        <v>2.68</v>
      </c>
      <c r="J17" s="10">
        <v>15.95</v>
      </c>
      <c r="K17"/>
    </row>
    <row r="18" spans="1:11" s="35" customFormat="1" x14ac:dyDescent="0.25">
      <c r="A18" s="72"/>
      <c r="B18" s="9" t="s">
        <v>21</v>
      </c>
      <c r="C18" s="6" t="s">
        <v>70</v>
      </c>
      <c r="D18" s="6" t="s">
        <v>71</v>
      </c>
      <c r="E18" s="21">
        <v>50</v>
      </c>
      <c r="F18" s="8">
        <v>5.14</v>
      </c>
      <c r="G18" s="8">
        <v>159</v>
      </c>
      <c r="H18" s="7">
        <v>3.64</v>
      </c>
      <c r="I18" s="7">
        <v>6.26</v>
      </c>
      <c r="J18" s="11">
        <v>21.96</v>
      </c>
    </row>
    <row r="19" spans="1:11" s="35" customFormat="1" ht="15.75" thickBot="1" x14ac:dyDescent="0.3">
      <c r="A19" s="76"/>
      <c r="B19" s="12" t="s">
        <v>14</v>
      </c>
      <c r="C19" s="13" t="s">
        <v>45</v>
      </c>
      <c r="D19" s="13" t="s">
        <v>32</v>
      </c>
      <c r="E19" s="22">
        <v>24</v>
      </c>
      <c r="F19" s="23">
        <v>0.99</v>
      </c>
      <c r="G19" s="23">
        <f>229.7*0.24</f>
        <v>55.127999999999993</v>
      </c>
      <c r="H19" s="14">
        <f>6.7*0.24</f>
        <v>1.6079999999999999</v>
      </c>
      <c r="I19" s="14">
        <f>1.1*0.24</f>
        <v>0.26400000000000001</v>
      </c>
      <c r="J19" s="15">
        <f>48.3*0.24</f>
        <v>11.591999999999999</v>
      </c>
    </row>
    <row r="20" spans="1:11" ht="16.5" thickBot="1" x14ac:dyDescent="0.3">
      <c r="A20" s="55" t="s">
        <v>15</v>
      </c>
      <c r="B20" s="69"/>
      <c r="C20" s="69"/>
      <c r="D20" s="69"/>
      <c r="E20" s="70"/>
      <c r="F20" s="24">
        <f>SUM(F14:F19)</f>
        <v>74.72999999999999</v>
      </c>
      <c r="G20" s="24">
        <f>SUM(G14:G19)</f>
        <v>753.24600000000009</v>
      </c>
      <c r="H20" s="24">
        <f>SUM(H14:H19)</f>
        <v>28.175149999999999</v>
      </c>
      <c r="I20" s="24">
        <f>SUM(I14:I19)</f>
        <v>28.952299999999997</v>
      </c>
      <c r="J20" s="24">
        <f>SUM(J14:J19)</f>
        <v>91.809569999999994</v>
      </c>
      <c r="K20"/>
    </row>
    <row r="21" spans="1:11" s="35" customFormat="1" ht="15" customHeight="1" x14ac:dyDescent="0.25">
      <c r="A21" s="58" t="s">
        <v>30</v>
      </c>
      <c r="B21" s="25" t="s">
        <v>18</v>
      </c>
      <c r="C21" s="26" t="s">
        <v>19</v>
      </c>
      <c r="D21" s="26" t="s">
        <v>20</v>
      </c>
      <c r="E21" s="18" t="s">
        <v>33</v>
      </c>
      <c r="F21" s="19">
        <v>3.65</v>
      </c>
      <c r="G21" s="19">
        <v>60</v>
      </c>
      <c r="H21" s="19">
        <v>7.0000000000000007E-2</v>
      </c>
      <c r="I21" s="19">
        <v>0.02</v>
      </c>
      <c r="J21" s="20">
        <v>15</v>
      </c>
    </row>
    <row r="22" spans="1:11" s="33" customFormat="1" x14ac:dyDescent="0.25">
      <c r="A22" s="59"/>
      <c r="B22" s="9" t="s">
        <v>37</v>
      </c>
      <c r="C22" s="6" t="s">
        <v>36</v>
      </c>
      <c r="D22" s="6" t="s">
        <v>56</v>
      </c>
      <c r="E22" s="21">
        <v>82</v>
      </c>
      <c r="F22" s="8">
        <v>14.09</v>
      </c>
      <c r="G22" s="8">
        <v>287</v>
      </c>
      <c r="H22" s="7">
        <v>4.0999999999999996</v>
      </c>
      <c r="I22" s="7">
        <v>4.92</v>
      </c>
      <c r="J22" s="11">
        <v>56.58</v>
      </c>
      <c r="K22"/>
    </row>
    <row r="23" spans="1:11" s="35" customFormat="1" ht="15.75" thickBot="1" x14ac:dyDescent="0.3">
      <c r="A23" s="60"/>
      <c r="B23" s="12" t="s">
        <v>46</v>
      </c>
      <c r="C23" s="13" t="s">
        <v>47</v>
      </c>
      <c r="D23" s="13" t="s">
        <v>72</v>
      </c>
      <c r="E23" s="22">
        <v>134</v>
      </c>
      <c r="F23" s="23">
        <v>26.79</v>
      </c>
      <c r="G23" s="23">
        <f>43*1.34</f>
        <v>57.620000000000005</v>
      </c>
      <c r="H23" s="14">
        <f>0.9*1.34</f>
        <v>1.2060000000000002</v>
      </c>
      <c r="I23" s="14">
        <f>0.2*1.34</f>
        <v>0.26800000000000002</v>
      </c>
      <c r="J23" s="15">
        <f>8.1*1.34</f>
        <v>10.854000000000001</v>
      </c>
    </row>
    <row r="24" spans="1:11" ht="16.5" thickBot="1" x14ac:dyDescent="0.3">
      <c r="A24" s="55" t="s">
        <v>15</v>
      </c>
      <c r="B24" s="56"/>
      <c r="C24" s="56"/>
      <c r="D24" s="56"/>
      <c r="E24" s="57"/>
      <c r="F24" s="3">
        <f>SUM(F21:F23)</f>
        <v>44.53</v>
      </c>
      <c r="G24" s="3">
        <f t="shared" ref="G24:J24" si="0">SUM(G21:G23)</f>
        <v>404.62</v>
      </c>
      <c r="H24" s="3">
        <f t="shared" si="0"/>
        <v>5.3760000000000003</v>
      </c>
      <c r="I24" s="3">
        <f t="shared" si="0"/>
        <v>5.2079999999999993</v>
      </c>
      <c r="J24" s="3">
        <f t="shared" si="0"/>
        <v>82.433999999999997</v>
      </c>
      <c r="K24"/>
    </row>
    <row r="26" spans="1:11" ht="15.75" thickBot="1" x14ac:dyDescent="0.3">
      <c r="A26" s="67" t="s">
        <v>25</v>
      </c>
      <c r="B26" s="67"/>
      <c r="C26" s="67"/>
      <c r="D26" s="67"/>
      <c r="E26" s="67"/>
      <c r="F26" s="67"/>
      <c r="G26" s="67"/>
      <c r="H26" s="67"/>
      <c r="I26" s="67"/>
      <c r="J26" s="67"/>
    </row>
    <row r="27" spans="1:11" ht="15.75" x14ac:dyDescent="0.25">
      <c r="A27" s="27"/>
      <c r="B27" s="27"/>
      <c r="C27" s="66" t="s">
        <v>23</v>
      </c>
      <c r="D27" s="66"/>
      <c r="G27" s="68"/>
      <c r="H27" s="68"/>
      <c r="I27" s="68"/>
      <c r="J27" s="68"/>
    </row>
    <row r="28" spans="1:11" x14ac:dyDescent="0.25">
      <c r="A28" s="1"/>
      <c r="B28" s="1"/>
      <c r="C28" s="1"/>
      <c r="D28" s="1"/>
    </row>
    <row r="29" spans="1:11" x14ac:dyDescent="0.25">
      <c r="A29" s="52" t="s">
        <v>24</v>
      </c>
      <c r="B29" s="52"/>
    </row>
    <row r="30" spans="1:11" x14ac:dyDescent="0.25">
      <c r="A30" s="52" t="s">
        <v>26</v>
      </c>
      <c r="B30" s="52"/>
    </row>
    <row r="31" spans="1:11" x14ac:dyDescent="0.25">
      <c r="A31" s="4"/>
    </row>
  </sheetData>
  <mergeCells count="15">
    <mergeCell ref="B1:C1"/>
    <mergeCell ref="G1:J1"/>
    <mergeCell ref="C27:D27"/>
    <mergeCell ref="A26:J26"/>
    <mergeCell ref="G27:J27"/>
    <mergeCell ref="A8:E8"/>
    <mergeCell ref="A9:A12"/>
    <mergeCell ref="A13:E13"/>
    <mergeCell ref="A14:A19"/>
    <mergeCell ref="A20:E20"/>
    <mergeCell ref="A29:B29"/>
    <mergeCell ref="A30:B30"/>
    <mergeCell ref="A3:A7"/>
    <mergeCell ref="A24:E24"/>
    <mergeCell ref="A21:A2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7" workbookViewId="0">
      <selection activeCell="J27" sqref="J27"/>
    </sheetView>
  </sheetViews>
  <sheetFormatPr defaultRowHeight="15" x14ac:dyDescent="0.25"/>
  <cols>
    <col min="1" max="1" width="24" style="36" customWidth="1"/>
    <col min="2" max="2" width="24.7109375" style="36" customWidth="1"/>
    <col min="3" max="3" width="12.28515625" style="36" customWidth="1"/>
    <col min="4" max="4" width="47.42578125" style="36" customWidth="1"/>
    <col min="5" max="5" width="10.140625" style="36" bestFit="1" customWidth="1"/>
    <col min="6" max="6" width="9.140625" style="36"/>
    <col min="7" max="7" width="18.140625" style="36" customWidth="1"/>
    <col min="8" max="8" width="11.42578125" style="36" bestFit="1" customWidth="1"/>
    <col min="9" max="9" width="9.140625" style="36"/>
    <col min="10" max="10" width="10.85546875" style="36" customWidth="1"/>
    <col min="11" max="16384" width="9.140625" style="36"/>
  </cols>
  <sheetData>
    <row r="1" spans="1:12" ht="15.75" thickBot="1" x14ac:dyDescent="0.3">
      <c r="A1" s="1" t="s">
        <v>0</v>
      </c>
      <c r="B1" s="61" t="s">
        <v>22</v>
      </c>
      <c r="C1" s="62"/>
      <c r="D1" s="1" t="s">
        <v>1</v>
      </c>
      <c r="E1" s="30"/>
      <c r="F1" s="1" t="s">
        <v>2</v>
      </c>
      <c r="G1" s="63">
        <v>44652</v>
      </c>
      <c r="H1" s="64"/>
      <c r="I1" s="64"/>
      <c r="J1" s="65"/>
      <c r="K1" s="1"/>
      <c r="L1" s="1"/>
    </row>
    <row r="2" spans="1:12" ht="15.75" thickBot="1" x14ac:dyDescent="0.3">
      <c r="A2" s="34" t="s">
        <v>3</v>
      </c>
      <c r="B2" s="5" t="s">
        <v>4</v>
      </c>
      <c r="C2" s="38" t="s">
        <v>5</v>
      </c>
      <c r="D2" s="34" t="s">
        <v>6</v>
      </c>
      <c r="E2" s="34" t="s">
        <v>7</v>
      </c>
      <c r="F2" s="34" t="s">
        <v>8</v>
      </c>
      <c r="G2" s="34" t="s">
        <v>9</v>
      </c>
      <c r="H2" s="34" t="s">
        <v>10</v>
      </c>
      <c r="I2" s="34" t="s">
        <v>11</v>
      </c>
      <c r="J2" s="34" t="s">
        <v>12</v>
      </c>
    </row>
    <row r="3" spans="1:12" s="48" customFormat="1" x14ac:dyDescent="0.25">
      <c r="A3" s="79" t="s">
        <v>48</v>
      </c>
      <c r="B3" s="25" t="s">
        <v>13</v>
      </c>
      <c r="C3" s="26" t="s">
        <v>34</v>
      </c>
      <c r="D3" s="26" t="s">
        <v>35</v>
      </c>
      <c r="E3" s="18">
        <v>50</v>
      </c>
      <c r="F3" s="19">
        <v>34.93</v>
      </c>
      <c r="G3" s="19">
        <f>144*1</f>
        <v>144</v>
      </c>
      <c r="H3" s="19">
        <f>8.37*1</f>
        <v>8.3699999999999992</v>
      </c>
      <c r="I3" s="19">
        <f>9.17*1</f>
        <v>9.17</v>
      </c>
      <c r="J3" s="20">
        <f>6.56*1</f>
        <v>6.56</v>
      </c>
    </row>
    <row r="4" spans="1:12" x14ac:dyDescent="0.25">
      <c r="A4" s="79"/>
      <c r="B4" s="9" t="s">
        <v>17</v>
      </c>
      <c r="C4" s="42" t="s">
        <v>54</v>
      </c>
      <c r="D4" s="43" t="s">
        <v>55</v>
      </c>
      <c r="E4" s="21">
        <v>130</v>
      </c>
      <c r="F4" s="39">
        <v>18.649999999999999</v>
      </c>
      <c r="G4" s="44">
        <f>137.25/15*13</f>
        <v>118.95</v>
      </c>
      <c r="H4" s="44">
        <f>3.06/15*13</f>
        <v>2.6520000000000001</v>
      </c>
      <c r="I4" s="44">
        <f>4.8/15*13</f>
        <v>4.16</v>
      </c>
      <c r="J4" s="45">
        <f>20.44/15*13</f>
        <v>17.714666666666666</v>
      </c>
    </row>
    <row r="5" spans="1:12" x14ac:dyDescent="0.25">
      <c r="A5" s="79"/>
      <c r="B5" s="9" t="s">
        <v>59</v>
      </c>
      <c r="C5" s="6" t="s">
        <v>60</v>
      </c>
      <c r="D5" s="6" t="s">
        <v>61</v>
      </c>
      <c r="E5" s="21">
        <v>200</v>
      </c>
      <c r="F5" s="8">
        <v>12.65</v>
      </c>
      <c r="G5" s="8">
        <v>114.6</v>
      </c>
      <c r="H5" s="8">
        <v>0.16</v>
      </c>
      <c r="I5" s="8">
        <v>0.16</v>
      </c>
      <c r="J5" s="10">
        <v>27.88</v>
      </c>
    </row>
    <row r="6" spans="1:12" x14ac:dyDescent="0.25">
      <c r="A6" s="79"/>
      <c r="B6" s="9" t="s">
        <v>37</v>
      </c>
      <c r="C6" s="6" t="s">
        <v>36</v>
      </c>
      <c r="D6" s="6" t="s">
        <v>73</v>
      </c>
      <c r="E6" s="21">
        <v>12</v>
      </c>
      <c r="F6" s="8">
        <v>2.67</v>
      </c>
      <c r="G6" s="8">
        <f>480*0.12</f>
        <v>57.599999999999994</v>
      </c>
      <c r="H6" s="7">
        <f>8.5*0.12</f>
        <v>1.02</v>
      </c>
      <c r="I6" s="7">
        <f>18*0.12</f>
        <v>2.16</v>
      </c>
      <c r="J6" s="11">
        <f>70*0.12</f>
        <v>8.4</v>
      </c>
    </row>
    <row r="7" spans="1:12" ht="15.75" thickBot="1" x14ac:dyDescent="0.3">
      <c r="A7" s="80"/>
      <c r="B7" s="12" t="s">
        <v>14</v>
      </c>
      <c r="C7" s="13" t="s">
        <v>45</v>
      </c>
      <c r="D7" s="13" t="s">
        <v>32</v>
      </c>
      <c r="E7" s="22">
        <v>18.5</v>
      </c>
      <c r="F7" s="23">
        <v>0.6</v>
      </c>
      <c r="G7" s="23">
        <f>229.7*0.185</f>
        <v>42.494499999999995</v>
      </c>
      <c r="H7" s="14">
        <f>6.7*0.185</f>
        <v>1.2395</v>
      </c>
      <c r="I7" s="14">
        <f>1.1*0.185</f>
        <v>0.20350000000000001</v>
      </c>
      <c r="J7" s="15">
        <f>48.3*0.185</f>
        <v>8.9354999999999993</v>
      </c>
    </row>
    <row r="8" spans="1:12" ht="16.5" thickBot="1" x14ac:dyDescent="0.3">
      <c r="A8" s="55" t="s">
        <v>15</v>
      </c>
      <c r="B8" s="69"/>
      <c r="C8" s="69"/>
      <c r="D8" s="69"/>
      <c r="E8" s="70"/>
      <c r="F8" s="24">
        <f>SUM(F3:F7)</f>
        <v>69.5</v>
      </c>
      <c r="G8" s="24">
        <f>SUM(G3:G7)</f>
        <v>477.64449999999999</v>
      </c>
      <c r="H8" s="24">
        <f>SUM(H3:H7)</f>
        <v>13.441499999999998</v>
      </c>
      <c r="I8" s="24">
        <f>SUM(I3:I7)</f>
        <v>15.8535</v>
      </c>
      <c r="J8" s="24">
        <f>SUM(J3:J7)</f>
        <v>69.490166666666667</v>
      </c>
    </row>
    <row r="9" spans="1:12" x14ac:dyDescent="0.25">
      <c r="A9" s="79" t="s">
        <v>50</v>
      </c>
      <c r="B9" s="16" t="s">
        <v>31</v>
      </c>
      <c r="C9" s="17" t="s">
        <v>38</v>
      </c>
      <c r="D9" s="17" t="s">
        <v>44</v>
      </c>
      <c r="E9" s="18">
        <v>15</v>
      </c>
      <c r="F9" s="18">
        <v>3.86</v>
      </c>
      <c r="G9" s="19">
        <f>6/50*15</f>
        <v>1.7999999999999998</v>
      </c>
      <c r="H9" s="19">
        <f>0.35/50*15</f>
        <v>0.10499999999999998</v>
      </c>
      <c r="I9" s="19">
        <f>0.05/50*15</f>
        <v>1.4999999999999999E-2</v>
      </c>
      <c r="J9" s="20">
        <f>0.95/50*15</f>
        <v>0.28499999999999998</v>
      </c>
    </row>
    <row r="10" spans="1:12" x14ac:dyDescent="0.25">
      <c r="A10" s="79"/>
      <c r="B10" s="9" t="s">
        <v>17</v>
      </c>
      <c r="C10" s="42" t="s">
        <v>54</v>
      </c>
      <c r="D10" s="43" t="s">
        <v>55</v>
      </c>
      <c r="E10" s="21">
        <v>130</v>
      </c>
      <c r="F10" s="39">
        <v>18.649999999999999</v>
      </c>
      <c r="G10" s="44">
        <f>137.25/15*13</f>
        <v>118.95</v>
      </c>
      <c r="H10" s="44">
        <f>3.06/15*13</f>
        <v>2.6520000000000001</v>
      </c>
      <c r="I10" s="44">
        <f>4.8/15*13</f>
        <v>4.16</v>
      </c>
      <c r="J10" s="45">
        <f>20.44/15*13</f>
        <v>17.714666666666666</v>
      </c>
    </row>
    <row r="11" spans="1:12" x14ac:dyDescent="0.25">
      <c r="A11" s="79"/>
      <c r="B11" s="9" t="s">
        <v>18</v>
      </c>
      <c r="C11" s="6" t="s">
        <v>19</v>
      </c>
      <c r="D11" s="6" t="s">
        <v>20</v>
      </c>
      <c r="E11" s="21" t="s">
        <v>33</v>
      </c>
      <c r="F11" s="8">
        <v>3.65</v>
      </c>
      <c r="G11" s="8">
        <v>60</v>
      </c>
      <c r="H11" s="8">
        <v>7.0000000000000007E-2</v>
      </c>
      <c r="I11" s="8">
        <v>0.02</v>
      </c>
      <c r="J11" s="10">
        <v>15</v>
      </c>
      <c r="K11"/>
    </row>
    <row r="12" spans="1:12" ht="15.75" thickBot="1" x14ac:dyDescent="0.3">
      <c r="A12" s="79"/>
      <c r="B12" s="12" t="s">
        <v>14</v>
      </c>
      <c r="C12" s="13" t="s">
        <v>49</v>
      </c>
      <c r="D12" s="13" t="s">
        <v>32</v>
      </c>
      <c r="E12" s="22">
        <v>20.5</v>
      </c>
      <c r="F12" s="23">
        <v>0.84</v>
      </c>
      <c r="G12" s="23">
        <f>229.7*0.205</f>
        <v>47.088499999999996</v>
      </c>
      <c r="H12" s="14">
        <f>6.7*0.205</f>
        <v>1.3734999999999999</v>
      </c>
      <c r="I12" s="14">
        <f>1.1*0.205</f>
        <v>0.22550000000000001</v>
      </c>
      <c r="J12" s="15">
        <f>48.3*0.205</f>
        <v>9.9014999999999986</v>
      </c>
    </row>
    <row r="13" spans="1:12" ht="16.5" thickBot="1" x14ac:dyDescent="0.3">
      <c r="A13" s="55" t="s">
        <v>15</v>
      </c>
      <c r="B13" s="69"/>
      <c r="C13" s="69"/>
      <c r="D13" s="69"/>
      <c r="E13" s="70"/>
      <c r="F13" s="24">
        <f>SUM(F9:F12)</f>
        <v>26.999999999999996</v>
      </c>
      <c r="G13" s="24">
        <f>SUM(G9:G12)</f>
        <v>227.83850000000001</v>
      </c>
      <c r="H13" s="24">
        <f>SUM(H9:H12)</f>
        <v>4.2004999999999999</v>
      </c>
      <c r="I13" s="24">
        <f>SUM(I9:I12)</f>
        <v>4.4204999999999997</v>
      </c>
      <c r="J13" s="24">
        <f>SUM(J9:J12)</f>
        <v>42.901166666666668</v>
      </c>
    </row>
    <row r="14" spans="1:12" x14ac:dyDescent="0.25">
      <c r="A14" s="79" t="s">
        <v>51</v>
      </c>
      <c r="B14" s="25" t="s">
        <v>31</v>
      </c>
      <c r="C14" s="26" t="s">
        <v>57</v>
      </c>
      <c r="D14" s="26" t="s">
        <v>58</v>
      </c>
      <c r="E14" s="51" t="s">
        <v>74</v>
      </c>
      <c r="F14" s="19">
        <v>3.56</v>
      </c>
      <c r="G14" s="19">
        <f>66*0.3+229.7*0.2</f>
        <v>65.739999999999995</v>
      </c>
      <c r="H14" s="19">
        <f>0.08*0.3+6.7*0.2</f>
        <v>1.3640000000000001</v>
      </c>
      <c r="I14" s="19">
        <f>7.25*0.3+1.1*0.2</f>
        <v>2.395</v>
      </c>
      <c r="J14" s="20">
        <f>0.13*0.3+48.3*0.2</f>
        <v>9.6989999999999998</v>
      </c>
      <c r="K14"/>
    </row>
    <row r="15" spans="1:12" ht="15.75" thickBot="1" x14ac:dyDescent="0.3">
      <c r="A15" s="79"/>
      <c r="B15" s="12" t="s">
        <v>18</v>
      </c>
      <c r="C15" s="13" t="s">
        <v>19</v>
      </c>
      <c r="D15" s="13" t="s">
        <v>20</v>
      </c>
      <c r="E15" s="22" t="s">
        <v>33</v>
      </c>
      <c r="F15" s="46">
        <v>3.44</v>
      </c>
      <c r="G15" s="46">
        <v>60</v>
      </c>
      <c r="H15" s="46">
        <v>7.0000000000000007E-2</v>
      </c>
      <c r="I15" s="46">
        <v>0.02</v>
      </c>
      <c r="J15" s="47">
        <v>15</v>
      </c>
    </row>
    <row r="16" spans="1:12" ht="16.5" thickBot="1" x14ac:dyDescent="0.3">
      <c r="A16" s="73" t="s">
        <v>15</v>
      </c>
      <c r="B16" s="77"/>
      <c r="C16" s="77"/>
      <c r="D16" s="77"/>
      <c r="E16" s="78"/>
      <c r="F16" s="40">
        <f>SUM(F14:F15)</f>
        <v>7</v>
      </c>
      <c r="G16" s="40">
        <f>SUM(G14:G15)</f>
        <v>125.74</v>
      </c>
      <c r="H16" s="40">
        <f>SUM(H14:H15)</f>
        <v>1.4340000000000002</v>
      </c>
      <c r="I16" s="40">
        <f>SUM(I14:I15)</f>
        <v>2.415</v>
      </c>
      <c r="J16" s="41">
        <f>SUM(J14:J15)</f>
        <v>24.698999999999998</v>
      </c>
      <c r="K16"/>
    </row>
    <row r="17" spans="1:11" x14ac:dyDescent="0.25">
      <c r="A17" s="71" t="s">
        <v>52</v>
      </c>
      <c r="B17" s="25" t="s">
        <v>16</v>
      </c>
      <c r="C17" s="26" t="s">
        <v>39</v>
      </c>
      <c r="D17" s="26" t="s">
        <v>40</v>
      </c>
      <c r="E17" s="18" t="s">
        <v>41</v>
      </c>
      <c r="F17" s="19">
        <v>11.6</v>
      </c>
      <c r="G17" s="19">
        <f>593*0.25</f>
        <v>148.25</v>
      </c>
      <c r="H17" s="19">
        <f>21.96*0.25</f>
        <v>5.49</v>
      </c>
      <c r="I17" s="19">
        <f>21.08*0.25</f>
        <v>5.27</v>
      </c>
      <c r="J17" s="20">
        <f>66.14*0.25</f>
        <v>16.535</v>
      </c>
      <c r="K17"/>
    </row>
    <row r="18" spans="1:11" x14ac:dyDescent="0.25">
      <c r="A18" s="72"/>
      <c r="B18" s="9" t="s">
        <v>13</v>
      </c>
      <c r="C18" s="6" t="s">
        <v>43</v>
      </c>
      <c r="D18" s="6" t="s">
        <v>67</v>
      </c>
      <c r="E18" s="21" t="s">
        <v>64</v>
      </c>
      <c r="F18" s="8">
        <v>28.45</v>
      </c>
      <c r="G18" s="28">
        <f>280.7/40*27</f>
        <v>189.4725</v>
      </c>
      <c r="H18" s="28">
        <f>14/40*27</f>
        <v>9.4499999999999993</v>
      </c>
      <c r="I18" s="28">
        <f>14.1/40*27</f>
        <v>9.5175000000000001</v>
      </c>
      <c r="J18" s="29">
        <f>24.5/40*27</f>
        <v>16.537500000000001</v>
      </c>
    </row>
    <row r="19" spans="1:11" x14ac:dyDescent="0.25">
      <c r="A19" s="72"/>
      <c r="B19" s="9" t="s">
        <v>18</v>
      </c>
      <c r="C19" s="6" t="s">
        <v>19</v>
      </c>
      <c r="D19" s="6" t="s">
        <v>20</v>
      </c>
      <c r="E19" s="21" t="s">
        <v>33</v>
      </c>
      <c r="F19" s="8">
        <v>3.44</v>
      </c>
      <c r="G19" s="8">
        <v>60</v>
      </c>
      <c r="H19" s="8">
        <v>7.0000000000000007E-2</v>
      </c>
      <c r="I19" s="8">
        <v>0.02</v>
      </c>
      <c r="J19" s="10">
        <v>15</v>
      </c>
    </row>
    <row r="20" spans="1:11" ht="15" customHeight="1" thickBot="1" x14ac:dyDescent="0.3">
      <c r="A20" s="72"/>
      <c r="B20" s="12" t="s">
        <v>14</v>
      </c>
      <c r="C20" s="13" t="s">
        <v>45</v>
      </c>
      <c r="D20" s="13" t="s">
        <v>32</v>
      </c>
      <c r="E20" s="22">
        <v>37</v>
      </c>
      <c r="F20" s="23">
        <v>1.51</v>
      </c>
      <c r="G20" s="23">
        <f>229.7*0.37</f>
        <v>84.98899999999999</v>
      </c>
      <c r="H20" s="14">
        <f>6.7*0.37</f>
        <v>2.4790000000000001</v>
      </c>
      <c r="I20" s="14">
        <f>1.1*0.37</f>
        <v>0.40700000000000003</v>
      </c>
      <c r="J20" s="15">
        <f>48.3*0.37</f>
        <v>17.870999999999999</v>
      </c>
    </row>
    <row r="21" spans="1:11" ht="16.5" thickBot="1" x14ac:dyDescent="0.3">
      <c r="A21" s="73" t="s">
        <v>15</v>
      </c>
      <c r="B21" s="74"/>
      <c r="C21" s="74"/>
      <c r="D21" s="74"/>
      <c r="E21" s="75"/>
      <c r="F21" s="32">
        <f>SUM(F17:F20)</f>
        <v>44.999999999999993</v>
      </c>
      <c r="G21" s="32">
        <f>SUM(G17:G20)</f>
        <v>482.71149999999994</v>
      </c>
      <c r="H21" s="32">
        <f>SUM(H17:H20)</f>
        <v>17.489000000000001</v>
      </c>
      <c r="I21" s="32">
        <f>SUM(I17:I20)</f>
        <v>15.214499999999999</v>
      </c>
      <c r="J21" s="32">
        <f>SUM(J17:J20)</f>
        <v>65.9435</v>
      </c>
      <c r="K21"/>
    </row>
    <row r="22" spans="1:11" x14ac:dyDescent="0.25">
      <c r="A22" s="81" t="s">
        <v>53</v>
      </c>
      <c r="B22" s="25" t="s">
        <v>16</v>
      </c>
      <c r="C22" s="26" t="s">
        <v>39</v>
      </c>
      <c r="D22" s="26" t="s">
        <v>40</v>
      </c>
      <c r="E22" s="18" t="s">
        <v>41</v>
      </c>
      <c r="F22" s="19">
        <v>11.6</v>
      </c>
      <c r="G22" s="19">
        <f>593*0.25</f>
        <v>148.25</v>
      </c>
      <c r="H22" s="19">
        <f>21.96*0.25</f>
        <v>5.49</v>
      </c>
      <c r="I22" s="19">
        <f>21.08*0.25</f>
        <v>5.27</v>
      </c>
      <c r="J22" s="20">
        <f>66.14*0.25</f>
        <v>16.535</v>
      </c>
    </row>
    <row r="23" spans="1:11" x14ac:dyDescent="0.25">
      <c r="A23" s="79"/>
      <c r="B23" s="9" t="s">
        <v>13</v>
      </c>
      <c r="C23" s="6" t="s">
        <v>43</v>
      </c>
      <c r="D23" s="6" t="s">
        <v>67</v>
      </c>
      <c r="E23" s="21" t="s">
        <v>42</v>
      </c>
      <c r="F23" s="8">
        <v>42.15</v>
      </c>
      <c r="G23" s="28">
        <f>280.7</f>
        <v>280.7</v>
      </c>
      <c r="H23" s="28">
        <f>14</f>
        <v>14</v>
      </c>
      <c r="I23" s="28">
        <f>14.1</f>
        <v>14.1</v>
      </c>
      <c r="J23" s="29">
        <f>24.5</f>
        <v>24.5</v>
      </c>
    </row>
    <row r="24" spans="1:11" x14ac:dyDescent="0.25">
      <c r="A24" s="79"/>
      <c r="B24" s="9" t="s">
        <v>18</v>
      </c>
      <c r="C24" s="6" t="s">
        <v>68</v>
      </c>
      <c r="D24" s="6" t="s">
        <v>69</v>
      </c>
      <c r="E24" s="21">
        <v>200</v>
      </c>
      <c r="F24" s="8">
        <v>8.5399999999999991</v>
      </c>
      <c r="G24" s="8">
        <v>100.6</v>
      </c>
      <c r="H24" s="8">
        <v>3.17</v>
      </c>
      <c r="I24" s="8">
        <v>2.68</v>
      </c>
      <c r="J24" s="10">
        <v>15.95</v>
      </c>
    </row>
    <row r="25" spans="1:11" x14ac:dyDescent="0.25">
      <c r="A25" s="79"/>
      <c r="B25" s="9" t="s">
        <v>21</v>
      </c>
      <c r="C25" s="6" t="s">
        <v>70</v>
      </c>
      <c r="D25" s="6" t="s">
        <v>71</v>
      </c>
      <c r="E25" s="21">
        <v>50</v>
      </c>
      <c r="F25" s="8">
        <v>5.14</v>
      </c>
      <c r="G25" s="8">
        <v>159</v>
      </c>
      <c r="H25" s="7">
        <v>3.64</v>
      </c>
      <c r="I25" s="7">
        <v>6.26</v>
      </c>
      <c r="J25" s="11">
        <v>21.96</v>
      </c>
    </row>
    <row r="26" spans="1:11" ht="15.75" customHeight="1" thickBot="1" x14ac:dyDescent="0.3">
      <c r="A26" s="79"/>
      <c r="B26" s="12" t="s">
        <v>14</v>
      </c>
      <c r="C26" s="13" t="s">
        <v>45</v>
      </c>
      <c r="D26" s="13" t="s">
        <v>32</v>
      </c>
      <c r="E26" s="22">
        <v>50.5</v>
      </c>
      <c r="F26" s="23">
        <v>2.0699999999999998</v>
      </c>
      <c r="G26" s="23">
        <f>229.7*0.505</f>
        <v>115.99849999999999</v>
      </c>
      <c r="H26" s="14">
        <f>6.7*0.505</f>
        <v>3.3835000000000002</v>
      </c>
      <c r="I26" s="14">
        <f>1.1*0.505</f>
        <v>0.5555000000000001</v>
      </c>
      <c r="J26" s="15">
        <f>48.3*0.505</f>
        <v>24.391499999999997</v>
      </c>
    </row>
    <row r="27" spans="1:11" ht="15" customHeight="1" thickBot="1" x14ac:dyDescent="0.3">
      <c r="A27" s="73" t="s">
        <v>15</v>
      </c>
      <c r="B27" s="77"/>
      <c r="C27" s="77"/>
      <c r="D27" s="77"/>
      <c r="E27" s="78"/>
      <c r="F27" s="40">
        <f>SUM(F22:F26)</f>
        <v>69.499999999999986</v>
      </c>
      <c r="G27" s="40">
        <f>SUM(G22:G26)</f>
        <v>804.54849999999999</v>
      </c>
      <c r="H27" s="40">
        <f>SUM(H22:H26)</f>
        <v>29.683500000000006</v>
      </c>
      <c r="I27" s="40">
        <f>SUM(I22:I26)</f>
        <v>28.865499999999994</v>
      </c>
      <c r="J27" s="41">
        <f>SUM(J22:J26)</f>
        <v>103.33649999999999</v>
      </c>
    </row>
    <row r="28" spans="1:11" ht="15" customHeight="1" x14ac:dyDescent="0.25"/>
    <row r="29" spans="1:11" ht="15.75" thickBot="1" x14ac:dyDescent="0.3">
      <c r="A29" s="67" t="s">
        <v>25</v>
      </c>
      <c r="B29" s="67"/>
      <c r="C29" s="67"/>
      <c r="D29" s="67"/>
      <c r="E29" s="67"/>
      <c r="F29" s="67"/>
      <c r="G29" s="67"/>
      <c r="H29" s="67"/>
      <c r="I29" s="67"/>
      <c r="J29" s="67"/>
    </row>
    <row r="30" spans="1:11" ht="15.75" x14ac:dyDescent="0.25">
      <c r="A30" s="27"/>
      <c r="B30" s="27"/>
      <c r="C30" s="66" t="s">
        <v>23</v>
      </c>
      <c r="D30" s="66"/>
      <c r="G30" s="68"/>
      <c r="H30" s="68"/>
      <c r="I30" s="68"/>
      <c r="J30" s="68"/>
    </row>
    <row r="31" spans="1:11" x14ac:dyDescent="0.25">
      <c r="A31" s="1"/>
      <c r="B31" s="1"/>
      <c r="C31" s="1"/>
      <c r="D31" s="1"/>
    </row>
    <row r="32" spans="1:11" x14ac:dyDescent="0.25">
      <c r="A32" s="52" t="s">
        <v>24</v>
      </c>
      <c r="B32" s="52"/>
    </row>
    <row r="33" spans="1:2" x14ac:dyDescent="0.25">
      <c r="A33" s="52" t="s">
        <v>26</v>
      </c>
      <c r="B33" s="52"/>
    </row>
    <row r="34" spans="1:2" x14ac:dyDescent="0.25">
      <c r="A34" s="37"/>
    </row>
  </sheetData>
  <mergeCells count="17">
    <mergeCell ref="A29:J29"/>
    <mergeCell ref="C30:D30"/>
    <mergeCell ref="G30:J30"/>
    <mergeCell ref="A32:B32"/>
    <mergeCell ref="A33:B33"/>
    <mergeCell ref="A27:E27"/>
    <mergeCell ref="B1:C1"/>
    <mergeCell ref="G1:J1"/>
    <mergeCell ref="A3:A7"/>
    <mergeCell ref="A8:E8"/>
    <mergeCell ref="A9:A12"/>
    <mergeCell ref="A13:E13"/>
    <mergeCell ref="A14:A15"/>
    <mergeCell ref="A16:E16"/>
    <mergeCell ref="A17:A20"/>
    <mergeCell ref="A21:E21"/>
    <mergeCell ref="A22:A26"/>
  </mergeCells>
  <pageMargins left="0.7" right="0.7" top="0.75" bottom="0.75" header="0.3" footer="0.3"/>
  <pageSetup paperSize="9" orientation="portrait" horizontalDpi="0" verticalDpi="0" r:id="rId1"/>
  <ignoredErrors>
    <ignoredError sqref="E1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01.04 1-4 кл</vt:lpstr>
      <vt:lpstr>01.04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2022-03-31T12:37:06Z</dcterms:modified>
</cp:coreProperties>
</file>