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4.04 1-4 кл" sheetId="1" r:id="rId1"/>
    <sheet name="14.04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4" i="2"/>
  <c r="I24" i="2"/>
  <c r="H24" i="2"/>
  <c r="G24" i="2"/>
  <c r="J23" i="2"/>
  <c r="I23" i="2"/>
  <c r="H23" i="2"/>
  <c r="G23" i="2"/>
  <c r="J20" i="2"/>
  <c r="I20" i="2"/>
  <c r="H20" i="2"/>
  <c r="G20" i="2"/>
  <c r="J18" i="2"/>
  <c r="I18" i="2"/>
  <c r="H18" i="2"/>
  <c r="G18" i="2"/>
  <c r="J17" i="2"/>
  <c r="I17" i="2"/>
  <c r="H17" i="2"/>
  <c r="G17" i="2"/>
  <c r="J14" i="2"/>
  <c r="I14" i="2"/>
  <c r="H14" i="2"/>
  <c r="G14" i="2"/>
  <c r="J11" i="2"/>
  <c r="I11" i="2"/>
  <c r="H11" i="2"/>
  <c r="G11" i="2"/>
  <c r="J9" i="2"/>
  <c r="I9" i="2"/>
  <c r="H9" i="2"/>
  <c r="G9" i="2"/>
  <c r="J7" i="2"/>
  <c r="I7" i="2"/>
  <c r="H7" i="2"/>
  <c r="G7" i="2"/>
  <c r="J4" i="2"/>
  <c r="I4" i="2"/>
  <c r="H4" i="2"/>
  <c r="G4" i="2"/>
  <c r="J3" i="2"/>
  <c r="I3" i="2"/>
  <c r="H3" i="2"/>
  <c r="G3" i="2"/>
  <c r="J25" i="1"/>
  <c r="I25" i="1"/>
  <c r="H25" i="1"/>
  <c r="G25" i="1"/>
  <c r="J22" i="1" l="1"/>
  <c r="I22" i="1"/>
  <c r="H22" i="1"/>
  <c r="G22" i="1"/>
  <c r="J19" i="1"/>
  <c r="I19" i="1"/>
  <c r="H19" i="1"/>
  <c r="G19" i="1"/>
  <c r="J18" i="1"/>
  <c r="I18" i="1"/>
  <c r="H18" i="1"/>
  <c r="G18" i="1"/>
  <c r="J14" i="1"/>
  <c r="I14" i="1"/>
  <c r="H14" i="1"/>
  <c r="G14" i="1"/>
  <c r="J11" i="1"/>
  <c r="I11" i="1"/>
  <c r="H11" i="1"/>
  <c r="G11" i="1"/>
  <c r="J16" i="1" l="1"/>
  <c r="I16" i="1"/>
  <c r="H16" i="1"/>
  <c r="G16" i="1"/>
  <c r="J8" i="1"/>
  <c r="I8" i="1"/>
  <c r="H8" i="1"/>
  <c r="G8" i="1"/>
  <c r="J5" i="1"/>
  <c r="I5" i="1"/>
  <c r="H5" i="1"/>
  <c r="G5" i="1"/>
  <c r="J3" i="1"/>
  <c r="I3" i="1"/>
  <c r="H3" i="1"/>
  <c r="G3" i="1"/>
  <c r="J4" i="1" l="1"/>
  <c r="I4" i="1"/>
  <c r="H4" i="1"/>
  <c r="G4" i="1"/>
  <c r="F28" i="2" l="1"/>
  <c r="J28" i="2"/>
  <c r="I28" i="2"/>
  <c r="H28" i="2"/>
  <c r="G28" i="2"/>
  <c r="J12" i="1" l="1"/>
  <c r="I12" i="1"/>
  <c r="H12" i="1"/>
  <c r="G12" i="1"/>
  <c r="F15" i="2" l="1"/>
  <c r="J15" i="2"/>
  <c r="I15" i="2"/>
  <c r="H15" i="2"/>
  <c r="G15" i="2"/>
  <c r="F21" i="2" l="1"/>
  <c r="J21" i="2"/>
  <c r="I21" i="2"/>
  <c r="H21" i="2"/>
  <c r="G21" i="2"/>
  <c r="G12" i="2" l="1"/>
  <c r="F12" i="2"/>
  <c r="I12" i="2"/>
  <c r="H12" i="2"/>
  <c r="J12" i="2"/>
  <c r="F8" i="2"/>
  <c r="J8" i="2"/>
  <c r="I8" i="2"/>
  <c r="H8" i="2"/>
  <c r="G8" i="2"/>
  <c r="G9" i="1" l="1"/>
  <c r="H9" i="1"/>
  <c r="I9" i="1"/>
  <c r="J9" i="1"/>
  <c r="F9" i="1"/>
  <c r="G23" i="1" l="1"/>
  <c r="H23" i="1"/>
  <c r="I23" i="1"/>
  <c r="J23" i="1"/>
  <c r="F23" i="1"/>
  <c r="G15" i="1" l="1"/>
  <c r="H15" i="1"/>
  <c r="I15" i="1"/>
  <c r="J15" i="1"/>
  <c r="F15" i="1"/>
  <c r="F26" i="1" l="1"/>
  <c r="I26" i="1"/>
  <c r="H26" i="1"/>
  <c r="G26" i="1"/>
  <c r="J26" i="1" l="1"/>
</calcChain>
</file>

<file path=xl/sharedStrings.xml><?xml version="1.0" encoding="utf-8"?>
<sst xmlns="http://schemas.openxmlformats.org/spreadsheetml/2006/main" count="187" uniqueCount="76">
  <si>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</si>
  <si>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</si>
  <si>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</si>
  <si>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</si>
  <si>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</si>
  <si>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</si>
  <si>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</si>
  <si>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</si>
  <si>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</si>
  <si>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</si>
  <si>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</si>
  <si>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</si>
  <si>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</si>
  <si>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</si>
  <si>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</si>
  <si>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</si>
  <si>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</si>
  <si>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</si>
  <si>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</si>
  <si>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</si>
  <si>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</si>
  <si>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</si>
  <si>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</si>
  <si>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</si>
  <si>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</si>
  <si>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</si>
  <si>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</si>
  <si>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</si>
  <si>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</si>
  <si>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</si>
  <si>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</si>
  <si>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</si>
  <si>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</si>
  <si>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</si>
  <si>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</si>
  <si>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Напиток</t>
  </si>
  <si>
    <t>№309-2015г.</t>
  </si>
  <si>
    <t>Макароны отварные</t>
  </si>
  <si>
    <t>Фрукт</t>
  </si>
  <si>
    <t>№304-2015г.</t>
  </si>
  <si>
    <t>Рис отварной</t>
  </si>
  <si>
    <t>Филе цыплёнка запечённое</t>
  </si>
  <si>
    <t>ТТК №18</t>
  </si>
  <si>
    <t>№338-2015г</t>
  </si>
  <si>
    <t>Фрукт свежий (яблоко)</t>
  </si>
  <si>
    <t>ПР</t>
  </si>
  <si>
    <t>№306-2015г.</t>
  </si>
  <si>
    <t>Кондитерское изделие</t>
  </si>
  <si>
    <t>Завтрак 5-11 кл с доплатой 62,50 руб. и льготники с доплатой 42,50 руб. 1 смена</t>
  </si>
  <si>
    <t>Завтрак льготники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</si>
  <si>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</si>
  <si>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</si>
  <si>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</si>
  <si>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№71-2015г.</t>
  </si>
  <si>
    <t>ТТК №89</t>
  </si>
  <si>
    <t>Напиток ягодный (из компотной смеси)</t>
  </si>
  <si>
    <t>ТТК №6</t>
  </si>
  <si>
    <t>Булочка "Рулетик с маком"</t>
  </si>
  <si>
    <t>№379-2015г.</t>
  </si>
  <si>
    <t>Кофейный напиток с молоком</t>
  </si>
  <si>
    <t>№424-2015г.</t>
  </si>
  <si>
    <t>Булочка домашняя</t>
  </si>
  <si>
    <t>Макароны отварные с сыром</t>
  </si>
  <si>
    <t>№204-2015г.</t>
  </si>
  <si>
    <t>№295-2015г.</t>
  </si>
  <si>
    <t>Котлета рубленая из бройлер-цыплят</t>
  </si>
  <si>
    <t>Овощи натуральные свежие (огурцы)</t>
  </si>
  <si>
    <t>Бобовые отварные (кукуруза сахарная консервированная)</t>
  </si>
  <si>
    <t>№102-2015г.</t>
  </si>
  <si>
    <t>Суп картофельный с горохом с зеленью</t>
  </si>
  <si>
    <t>250/2</t>
  </si>
  <si>
    <t>№389-2015г.</t>
  </si>
  <si>
    <t>Сок фруктовый</t>
  </si>
  <si>
    <t>200</t>
  </si>
  <si>
    <t>150/12</t>
  </si>
  <si>
    <t>Печенье "Молочное"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</si>
</sst>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2" fontId="2" fillId="0" borderId="32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0" workbookViewId="0">
      <selection activeCell="B17" sqref="B17:J21"/>
    </sheetView>
  </sheetViews>
  <sheetFormatPr defaultRowHeight="15" x14ac:dyDescent="0.25"/>
  <cols>
    <col min="1" max="1" width="24" style="2" customWidth="1"/>
    <col min="2" max="2" width="22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7" t="s">
        <v>22</v>
      </c>
      <c r="C1" s="58"/>
      <c r="D1" s="1" t="s">
        <v>1</v>
      </c>
      <c r="E1" s="48"/>
      <c r="F1" s="1" t="s">
        <v>2</v>
      </c>
      <c r="G1" s="59">
        <v>44665</v>
      </c>
      <c r="H1" s="60"/>
      <c r="I1" s="60"/>
      <c r="J1" s="61"/>
      <c r="K1" s="1"/>
      <c r="L1" s="1"/>
    </row>
    <row r="2" spans="1:12" ht="15.75" thickBot="1" x14ac:dyDescent="0.3">
      <c r="A2" s="47" t="s">
        <v>3</v>
      </c>
      <c r="B2" s="5" t="s">
        <v>4</v>
      </c>
      <c r="C2" s="44" t="s">
        <v>5</v>
      </c>
      <c r="D2" s="47" t="s">
        <v>6</v>
      </c>
      <c r="E2" s="47" t="s">
        <v>7</v>
      </c>
      <c r="F2" s="47" t="s">
        <v>8</v>
      </c>
      <c r="G2" s="49" t="s">
        <v>9</v>
      </c>
      <c r="H2" s="5" t="s">
        <v>10</v>
      </c>
      <c r="I2" s="5" t="s">
        <v>11</v>
      </c>
      <c r="J2" s="50" t="s">
        <v>12</v>
      </c>
    </row>
    <row r="3" spans="1:12" s="30" customFormat="1" x14ac:dyDescent="0.25">
      <c r="A3" s="74" t="s">
        <v>27</v>
      </c>
      <c r="B3" s="53" t="s">
        <v>31</v>
      </c>
      <c r="C3" s="14" t="s">
        <v>53</v>
      </c>
      <c r="D3" s="14" t="s">
        <v>66</v>
      </c>
      <c r="E3" s="15">
        <v>25</v>
      </c>
      <c r="F3" s="15">
        <v>4.21</v>
      </c>
      <c r="G3" s="16">
        <f>6/50*25</f>
        <v>3</v>
      </c>
      <c r="H3" s="16">
        <f>0.35/50*25</f>
        <v>0.17499999999999999</v>
      </c>
      <c r="I3" s="16">
        <f>0.05/50*25</f>
        <v>2.5000000000000001E-2</v>
      </c>
      <c r="J3" s="17">
        <f>0.95/50*25</f>
        <v>0.47499999999999998</v>
      </c>
    </row>
    <row r="4" spans="1:12" s="27" customFormat="1" x14ac:dyDescent="0.25">
      <c r="A4" s="74"/>
      <c r="B4" s="8" t="s">
        <v>13</v>
      </c>
      <c r="C4" s="34" t="s">
        <v>42</v>
      </c>
      <c r="D4" s="35" t="s">
        <v>41</v>
      </c>
      <c r="E4" s="18">
        <v>50</v>
      </c>
      <c r="F4" s="7">
        <v>41.02</v>
      </c>
      <c r="G4" s="36">
        <f>129.15*1</f>
        <v>129.15</v>
      </c>
      <c r="H4" s="36">
        <f>17.2*1</f>
        <v>17.2</v>
      </c>
      <c r="I4" s="36">
        <f>3.8*1</f>
        <v>3.8</v>
      </c>
      <c r="J4" s="38">
        <f>6.6*1</f>
        <v>6.6</v>
      </c>
    </row>
    <row r="5" spans="1:12" x14ac:dyDescent="0.25">
      <c r="A5" s="74"/>
      <c r="B5" s="8" t="s">
        <v>17</v>
      </c>
      <c r="C5" s="6" t="s">
        <v>36</v>
      </c>
      <c r="D5" s="6" t="s">
        <v>37</v>
      </c>
      <c r="E5" s="18">
        <v>150</v>
      </c>
      <c r="F5" s="7">
        <v>11.19</v>
      </c>
      <c r="G5" s="7">
        <f>1123*0.15</f>
        <v>168.45</v>
      </c>
      <c r="H5" s="7">
        <f>36.78*0.15</f>
        <v>5.5170000000000003</v>
      </c>
      <c r="I5" s="7">
        <f>30.1*0.15</f>
        <v>4.5149999999999997</v>
      </c>
      <c r="J5" s="9">
        <f>176.3*0.15</f>
        <v>26.445</v>
      </c>
    </row>
    <row r="6" spans="1:12" s="42" customFormat="1" x14ac:dyDescent="0.25">
      <c r="A6" s="74"/>
      <c r="B6" s="8" t="s">
        <v>35</v>
      </c>
      <c r="C6" s="6" t="s">
        <v>54</v>
      </c>
      <c r="D6" s="6" t="s">
        <v>55</v>
      </c>
      <c r="E6" s="18">
        <v>200</v>
      </c>
      <c r="F6" s="7">
        <v>11.08</v>
      </c>
      <c r="G6" s="7">
        <v>111</v>
      </c>
      <c r="H6" s="7">
        <v>0.7</v>
      </c>
      <c r="I6" s="7">
        <v>0</v>
      </c>
      <c r="J6" s="9">
        <v>27</v>
      </c>
      <c r="K6"/>
    </row>
    <row r="7" spans="1:12" x14ac:dyDescent="0.25">
      <c r="A7" s="74"/>
      <c r="B7" s="8" t="s">
        <v>21</v>
      </c>
      <c r="C7" s="34" t="s">
        <v>60</v>
      </c>
      <c r="D7" s="6" t="s">
        <v>61</v>
      </c>
      <c r="E7" s="18">
        <v>50</v>
      </c>
      <c r="F7" s="7">
        <v>5.71</v>
      </c>
      <c r="G7" s="37">
        <v>159</v>
      </c>
      <c r="H7" s="37">
        <v>3.64</v>
      </c>
      <c r="I7" s="37">
        <v>6.26</v>
      </c>
      <c r="J7" s="39">
        <v>21.96</v>
      </c>
    </row>
    <row r="8" spans="1:12" s="27" customFormat="1" ht="15.75" thickBot="1" x14ac:dyDescent="0.3">
      <c r="A8" s="74"/>
      <c r="B8" s="10" t="s">
        <v>14</v>
      </c>
      <c r="C8" s="11" t="s">
        <v>32</v>
      </c>
      <c r="D8" s="11" t="s">
        <v>33</v>
      </c>
      <c r="E8" s="19">
        <v>34.5</v>
      </c>
      <c r="F8" s="20">
        <v>1.52</v>
      </c>
      <c r="G8" s="20">
        <f>229.7*0.345</f>
        <v>79.246499999999983</v>
      </c>
      <c r="H8" s="12">
        <f>6.7*0.345</f>
        <v>2.3114999999999997</v>
      </c>
      <c r="I8" s="12">
        <f>1.1*0.345</f>
        <v>0.3795</v>
      </c>
      <c r="J8" s="13">
        <f>48.3*0.345</f>
        <v>16.663499999999999</v>
      </c>
    </row>
    <row r="9" spans="1:12" ht="16.5" thickBot="1" x14ac:dyDescent="0.3">
      <c r="A9" s="65" t="s">
        <v>15</v>
      </c>
      <c r="B9" s="66"/>
      <c r="C9" s="66"/>
      <c r="D9" s="66"/>
      <c r="E9" s="67"/>
      <c r="F9" s="21">
        <f>SUM(F3:F8)</f>
        <v>74.72999999999999</v>
      </c>
      <c r="G9" s="21">
        <f t="shared" ref="G9:J9" si="0">SUM(G3:G8)</f>
        <v>649.84649999999999</v>
      </c>
      <c r="H9" s="21">
        <f t="shared" si="0"/>
        <v>29.543499999999998</v>
      </c>
      <c r="I9" s="21">
        <f t="shared" si="0"/>
        <v>14.9795</v>
      </c>
      <c r="J9" s="21">
        <f t="shared" si="0"/>
        <v>99.143499999999989</v>
      </c>
    </row>
    <row r="10" spans="1:12" x14ac:dyDescent="0.25">
      <c r="A10" s="68" t="s">
        <v>28</v>
      </c>
      <c r="B10" s="22" t="s">
        <v>16</v>
      </c>
      <c r="C10" s="23" t="s">
        <v>68</v>
      </c>
      <c r="D10" s="23" t="s">
        <v>69</v>
      </c>
      <c r="E10" s="15" t="s">
        <v>70</v>
      </c>
      <c r="F10" s="16">
        <v>11.74</v>
      </c>
      <c r="G10" s="16">
        <v>148.25</v>
      </c>
      <c r="H10" s="16">
        <v>5.49</v>
      </c>
      <c r="I10" s="16">
        <v>5.27</v>
      </c>
      <c r="J10" s="17">
        <v>16.54</v>
      </c>
      <c r="K10"/>
    </row>
    <row r="11" spans="1:12" x14ac:dyDescent="0.25">
      <c r="A11" s="69"/>
      <c r="B11" s="8" t="s">
        <v>13</v>
      </c>
      <c r="C11" s="6" t="s">
        <v>64</v>
      </c>
      <c r="D11" s="6" t="s">
        <v>65</v>
      </c>
      <c r="E11" s="18">
        <v>45</v>
      </c>
      <c r="F11" s="7">
        <v>20.11</v>
      </c>
      <c r="G11" s="28">
        <f>161/50*45</f>
        <v>144.9</v>
      </c>
      <c r="H11" s="28">
        <f>7.61/50*45</f>
        <v>6.8490000000000002</v>
      </c>
      <c r="I11" s="28">
        <f>11.07/50*45</f>
        <v>9.963000000000001</v>
      </c>
      <c r="J11" s="29">
        <f>7.66/50*45</f>
        <v>6.8940000000000001</v>
      </c>
      <c r="K11"/>
    </row>
    <row r="12" spans="1:12" s="27" customFormat="1" x14ac:dyDescent="0.25">
      <c r="A12" s="69"/>
      <c r="B12" s="8" t="s">
        <v>17</v>
      </c>
      <c r="C12" s="6" t="s">
        <v>39</v>
      </c>
      <c r="D12" s="6" t="s">
        <v>40</v>
      </c>
      <c r="E12" s="18">
        <v>100</v>
      </c>
      <c r="F12" s="7">
        <v>8.34</v>
      </c>
      <c r="G12" s="7">
        <f>1398*0.1</f>
        <v>139.80000000000001</v>
      </c>
      <c r="H12" s="7">
        <f>24.34*0.1</f>
        <v>2.4340000000000002</v>
      </c>
      <c r="I12" s="7">
        <f>35.83*0.1</f>
        <v>3.5830000000000002</v>
      </c>
      <c r="J12" s="9">
        <f>244.56*0.1</f>
        <v>24.456000000000003</v>
      </c>
    </row>
    <row r="13" spans="1:12" x14ac:dyDescent="0.25">
      <c r="A13" s="69"/>
      <c r="B13" s="8" t="s">
        <v>18</v>
      </c>
      <c r="C13" s="6" t="s">
        <v>19</v>
      </c>
      <c r="D13" s="6" t="s">
        <v>20</v>
      </c>
      <c r="E13" s="18" t="s">
        <v>34</v>
      </c>
      <c r="F13" s="7">
        <v>3.57</v>
      </c>
      <c r="G13" s="7">
        <v>60</v>
      </c>
      <c r="H13" s="7">
        <v>7.0000000000000007E-2</v>
      </c>
      <c r="I13" s="7">
        <v>0.02</v>
      </c>
      <c r="J13" s="9">
        <v>15</v>
      </c>
      <c r="K13"/>
    </row>
    <row r="14" spans="1:12" ht="15.75" thickBot="1" x14ac:dyDescent="0.3">
      <c r="A14" s="69"/>
      <c r="B14" s="10" t="s">
        <v>14</v>
      </c>
      <c r="C14" s="11" t="s">
        <v>32</v>
      </c>
      <c r="D14" s="11" t="s">
        <v>33</v>
      </c>
      <c r="E14" s="19">
        <v>17.5</v>
      </c>
      <c r="F14" s="20">
        <v>0.77</v>
      </c>
      <c r="G14" s="20">
        <f>229.7*0.175</f>
        <v>40.197499999999998</v>
      </c>
      <c r="H14" s="12">
        <f>6.7*0.175</f>
        <v>1.1724999999999999</v>
      </c>
      <c r="I14" s="12">
        <f>1.1*0.175</f>
        <v>0.1925</v>
      </c>
      <c r="J14" s="13">
        <f>48.3*0.175</f>
        <v>8.4524999999999988</v>
      </c>
    </row>
    <row r="15" spans="1:12" ht="16.5" thickBot="1" x14ac:dyDescent="0.3">
      <c r="A15" s="70" t="s">
        <v>15</v>
      </c>
      <c r="B15" s="71"/>
      <c r="C15" s="71"/>
      <c r="D15" s="71"/>
      <c r="E15" s="72"/>
      <c r="F15" s="31">
        <f>SUM(F10:F14)</f>
        <v>44.53</v>
      </c>
      <c r="G15" s="31">
        <f t="shared" ref="G15:J15" si="1">SUM(G10:G14)</f>
        <v>533.14750000000004</v>
      </c>
      <c r="H15" s="31">
        <f t="shared" si="1"/>
        <v>16.015499999999999</v>
      </c>
      <c r="I15" s="31">
        <f t="shared" si="1"/>
        <v>19.028500000000001</v>
      </c>
      <c r="J15" s="31">
        <f t="shared" si="1"/>
        <v>71.342500000000001</v>
      </c>
    </row>
    <row r="16" spans="1:12" s="27" customFormat="1" ht="30" x14ac:dyDescent="0.25">
      <c r="A16" s="78" t="s">
        <v>29</v>
      </c>
      <c r="B16" s="32" t="s">
        <v>31</v>
      </c>
      <c r="C16" s="14" t="s">
        <v>46</v>
      </c>
      <c r="D16" s="14" t="s">
        <v>67</v>
      </c>
      <c r="E16" s="15">
        <v>7</v>
      </c>
      <c r="F16" s="16">
        <v>3.4</v>
      </c>
      <c r="G16" s="16">
        <f>736*0.007</f>
        <v>5.1520000000000001</v>
      </c>
      <c r="H16" s="16">
        <f>20.55*0.007</f>
        <v>0.14385000000000001</v>
      </c>
      <c r="I16" s="16">
        <f>29.1*0.007</f>
        <v>0.20370000000000002</v>
      </c>
      <c r="J16" s="17">
        <f>97.89*0.007</f>
        <v>0.68523000000000001</v>
      </c>
    </row>
    <row r="17" spans="1:11" s="33" customFormat="1" x14ac:dyDescent="0.25">
      <c r="A17" s="74"/>
      <c r="B17" s="8" t="s">
        <v>16</v>
      </c>
      <c r="C17" s="6" t="s">
        <v>68</v>
      </c>
      <c r="D17" s="6" t="s">
        <v>69</v>
      </c>
      <c r="E17" s="18" t="s">
        <v>70</v>
      </c>
      <c r="F17" s="7">
        <v>11.74</v>
      </c>
      <c r="G17" s="7">
        <v>148.25</v>
      </c>
      <c r="H17" s="7">
        <v>5.49</v>
      </c>
      <c r="I17" s="7">
        <v>5.27</v>
      </c>
      <c r="J17" s="9">
        <v>16.54</v>
      </c>
      <c r="K17"/>
    </row>
    <row r="18" spans="1:11" s="27" customFormat="1" x14ac:dyDescent="0.25">
      <c r="A18" s="74"/>
      <c r="B18" s="8" t="s">
        <v>13</v>
      </c>
      <c r="C18" s="6" t="s">
        <v>64</v>
      </c>
      <c r="D18" s="6" t="s">
        <v>65</v>
      </c>
      <c r="E18" s="18">
        <v>75</v>
      </c>
      <c r="F18" s="7">
        <v>33.51</v>
      </c>
      <c r="G18" s="28">
        <f>161/50*75</f>
        <v>241.50000000000003</v>
      </c>
      <c r="H18" s="28">
        <f>7.61/50*75</f>
        <v>11.415000000000001</v>
      </c>
      <c r="I18" s="28">
        <f>11.07/50*75</f>
        <v>16.605</v>
      </c>
      <c r="J18" s="29">
        <f>7.66/50*75</f>
        <v>11.49</v>
      </c>
      <c r="K18"/>
    </row>
    <row r="19" spans="1:11" s="45" customFormat="1" x14ac:dyDescent="0.25">
      <c r="A19" s="74"/>
      <c r="B19" s="8" t="s">
        <v>17</v>
      </c>
      <c r="C19" s="6" t="s">
        <v>39</v>
      </c>
      <c r="D19" s="6" t="s">
        <v>40</v>
      </c>
      <c r="E19" s="18">
        <v>100</v>
      </c>
      <c r="F19" s="7">
        <v>8.34</v>
      </c>
      <c r="G19" s="7">
        <f>1398*0.1</f>
        <v>139.80000000000001</v>
      </c>
      <c r="H19" s="7">
        <f>24.34*0.1</f>
        <v>2.4340000000000002</v>
      </c>
      <c r="I19" s="7">
        <f>35.83*0.1</f>
        <v>3.5830000000000002</v>
      </c>
      <c r="J19" s="9">
        <f>244.56*0.1</f>
        <v>24.456000000000003</v>
      </c>
    </row>
    <row r="20" spans="1:11" s="30" customFormat="1" x14ac:dyDescent="0.25">
      <c r="A20" s="74"/>
      <c r="B20" s="8" t="s">
        <v>18</v>
      </c>
      <c r="C20" s="6" t="s">
        <v>58</v>
      </c>
      <c r="D20" s="6" t="s">
        <v>59</v>
      </c>
      <c r="E20" s="18">
        <v>200</v>
      </c>
      <c r="F20" s="7">
        <v>8.8699999999999992</v>
      </c>
      <c r="G20" s="7">
        <v>100.6</v>
      </c>
      <c r="H20" s="7">
        <v>3.17</v>
      </c>
      <c r="I20" s="7">
        <v>2.68</v>
      </c>
      <c r="J20" s="9">
        <v>15.95</v>
      </c>
      <c r="K20"/>
    </row>
    <row r="21" spans="1:11" s="56" customFormat="1" x14ac:dyDescent="0.25">
      <c r="A21" s="74"/>
      <c r="B21" s="8" t="s">
        <v>21</v>
      </c>
      <c r="C21" s="34" t="s">
        <v>56</v>
      </c>
      <c r="D21" s="6" t="s">
        <v>57</v>
      </c>
      <c r="E21" s="18">
        <v>50</v>
      </c>
      <c r="F21" s="7">
        <v>8.31</v>
      </c>
      <c r="G21" s="37">
        <v>198.6</v>
      </c>
      <c r="H21" s="37">
        <v>4.0999999999999996</v>
      </c>
      <c r="I21" s="37">
        <v>7.7</v>
      </c>
      <c r="J21" s="39">
        <v>28.2</v>
      </c>
    </row>
    <row r="22" spans="1:11" s="45" customFormat="1" ht="15.75" thickBot="1" x14ac:dyDescent="0.3">
      <c r="A22" s="79"/>
      <c r="B22" s="10" t="s">
        <v>14</v>
      </c>
      <c r="C22" s="11" t="s">
        <v>32</v>
      </c>
      <c r="D22" s="11" t="s">
        <v>33</v>
      </c>
      <c r="E22" s="19">
        <v>12.5</v>
      </c>
      <c r="F22" s="20">
        <v>0.56000000000000005</v>
      </c>
      <c r="G22" s="20">
        <f>229.7*0.125</f>
        <v>28.712499999999999</v>
      </c>
      <c r="H22" s="12">
        <f>6.7*0.125</f>
        <v>0.83750000000000002</v>
      </c>
      <c r="I22" s="12">
        <f>1.1*0.125</f>
        <v>0.13750000000000001</v>
      </c>
      <c r="J22" s="13">
        <f>48.3*0.125</f>
        <v>6.0374999999999996</v>
      </c>
    </row>
    <row r="23" spans="1:11" ht="16.5" thickBot="1" x14ac:dyDescent="0.3">
      <c r="A23" s="65" t="s">
        <v>15</v>
      </c>
      <c r="B23" s="66"/>
      <c r="C23" s="66"/>
      <c r="D23" s="66"/>
      <c r="E23" s="67"/>
      <c r="F23" s="21">
        <f>SUM(F16:F22)</f>
        <v>74.73</v>
      </c>
      <c r="G23" s="21">
        <f t="shared" ref="G23:J23" si="2">SUM(G16:G22)</f>
        <v>862.61450000000002</v>
      </c>
      <c r="H23" s="21">
        <f t="shared" si="2"/>
        <v>27.590350000000001</v>
      </c>
      <c r="I23" s="21">
        <f t="shared" si="2"/>
        <v>36.179200000000009</v>
      </c>
      <c r="J23" s="21">
        <f t="shared" si="2"/>
        <v>103.35872999999999</v>
      </c>
      <c r="K23"/>
    </row>
    <row r="24" spans="1:11" s="30" customFormat="1" x14ac:dyDescent="0.25">
      <c r="A24" s="68" t="s">
        <v>30</v>
      </c>
      <c r="B24" s="22" t="s">
        <v>35</v>
      </c>
      <c r="C24" s="23" t="s">
        <v>71</v>
      </c>
      <c r="D24" s="23" t="s">
        <v>72</v>
      </c>
      <c r="E24" s="40" t="s">
        <v>73</v>
      </c>
      <c r="F24" s="41">
        <v>20</v>
      </c>
      <c r="G24" s="25">
        <v>84.8</v>
      </c>
      <c r="H24" s="25">
        <v>1</v>
      </c>
      <c r="I24" s="25">
        <v>0</v>
      </c>
      <c r="J24" s="26">
        <v>20.2</v>
      </c>
    </row>
    <row r="25" spans="1:11" s="30" customFormat="1" ht="15.75" thickBot="1" x14ac:dyDescent="0.3">
      <c r="A25" s="75"/>
      <c r="B25" s="10" t="s">
        <v>38</v>
      </c>
      <c r="C25" s="11" t="s">
        <v>43</v>
      </c>
      <c r="D25" s="11" t="s">
        <v>44</v>
      </c>
      <c r="E25" s="11">
        <v>120</v>
      </c>
      <c r="F25" s="12">
        <v>24.53</v>
      </c>
      <c r="G25" s="12">
        <f>47*1.2</f>
        <v>56.4</v>
      </c>
      <c r="H25" s="12">
        <f>0.4*1.2</f>
        <v>0.48</v>
      </c>
      <c r="I25" s="12">
        <f>0.4*1.2</f>
        <v>0.48</v>
      </c>
      <c r="J25" s="13">
        <f>9.8*1.2</f>
        <v>11.76</v>
      </c>
    </row>
    <row r="26" spans="1:11" ht="16.5" thickBot="1" x14ac:dyDescent="0.3">
      <c r="A26" s="65" t="s">
        <v>15</v>
      </c>
      <c r="B26" s="76"/>
      <c r="C26" s="76"/>
      <c r="D26" s="76"/>
      <c r="E26" s="77"/>
      <c r="F26" s="3">
        <f>SUM(F24:F25)</f>
        <v>44.53</v>
      </c>
      <c r="G26" s="3">
        <f>SUM(G24:G25)</f>
        <v>141.19999999999999</v>
      </c>
      <c r="H26" s="3">
        <f>SUM(H24:H25)</f>
        <v>1.48</v>
      </c>
      <c r="I26" s="3">
        <f>SUM(I24:I25)</f>
        <v>0.48</v>
      </c>
      <c r="J26" s="3">
        <f>SUM(J24:J25)</f>
        <v>31.96</v>
      </c>
      <c r="K26"/>
    </row>
    <row r="28" spans="1:11" ht="15.75" thickBot="1" x14ac:dyDescent="0.3">
      <c r="A28" s="63" t="s">
        <v>25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1" ht="15.75" x14ac:dyDescent="0.25">
      <c r="A29" s="24"/>
      <c r="B29" s="24"/>
      <c r="C29" s="62" t="s">
        <v>23</v>
      </c>
      <c r="D29" s="62"/>
      <c r="G29" s="64"/>
      <c r="H29" s="64"/>
      <c r="I29" s="64"/>
      <c r="J29" s="64"/>
    </row>
    <row r="30" spans="1:11" x14ac:dyDescent="0.25">
      <c r="A30" s="1"/>
      <c r="B30" s="1"/>
      <c r="C30" s="1"/>
      <c r="D30" s="1"/>
    </row>
    <row r="31" spans="1:11" x14ac:dyDescent="0.25">
      <c r="A31" s="73" t="s">
        <v>24</v>
      </c>
      <c r="B31" s="73"/>
    </row>
    <row r="32" spans="1:11" x14ac:dyDescent="0.25">
      <c r="A32" s="73" t="s">
        <v>26</v>
      </c>
      <c r="B32" s="73"/>
    </row>
    <row r="33" spans="1:1" x14ac:dyDescent="0.25">
      <c r="A33" s="4"/>
    </row>
  </sheetData>
  <mergeCells count="15">
    <mergeCell ref="A31:B31"/>
    <mergeCell ref="A32:B32"/>
    <mergeCell ref="A3:A8"/>
    <mergeCell ref="A24:A25"/>
    <mergeCell ref="A26:E26"/>
    <mergeCell ref="A16:A22"/>
    <mergeCell ref="B1:C1"/>
    <mergeCell ref="G1:J1"/>
    <mergeCell ref="C29:D29"/>
    <mergeCell ref="A28:J28"/>
    <mergeCell ref="G29:J29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22" sqref="B22:J27"/>
    </sheetView>
  </sheetViews>
  <sheetFormatPr defaultRowHeight="15" x14ac:dyDescent="0.25"/>
  <cols>
    <col min="1" max="1" width="24" style="45" customWidth="1"/>
    <col min="2" max="2" width="22.7109375" style="45" customWidth="1"/>
    <col min="3" max="3" width="12.28515625" style="45" customWidth="1"/>
    <col min="4" max="4" width="46.28515625" style="45" customWidth="1"/>
    <col min="5" max="5" width="10.140625" style="45" bestFit="1" customWidth="1"/>
    <col min="6" max="6" width="9.140625" style="45"/>
    <col min="7" max="7" width="18.140625" style="45" customWidth="1"/>
    <col min="8" max="8" width="11.42578125" style="45" bestFit="1" customWidth="1"/>
    <col min="9" max="9" width="9.140625" style="45"/>
    <col min="10" max="10" width="10.85546875" style="45" customWidth="1"/>
    <col min="11" max="16384" width="9.140625" style="45"/>
  </cols>
  <sheetData>
    <row r="1" spans="1:12" ht="15.75" thickBot="1" x14ac:dyDescent="0.3">
      <c r="A1" s="1" t="s">
        <v>0</v>
      </c>
      <c r="B1" s="57" t="s">
        <v>22</v>
      </c>
      <c r="C1" s="58"/>
      <c r="D1" s="1" t="s">
        <v>1</v>
      </c>
      <c r="E1" s="48"/>
      <c r="F1" s="1" t="s">
        <v>2</v>
      </c>
      <c r="G1" s="59">
        <v>44665</v>
      </c>
      <c r="H1" s="60"/>
      <c r="I1" s="60"/>
      <c r="J1" s="61"/>
      <c r="K1" s="1"/>
      <c r="L1" s="1"/>
    </row>
    <row r="2" spans="1:12" ht="15.75" thickBot="1" x14ac:dyDescent="0.3">
      <c r="A2" s="47" t="s">
        <v>3</v>
      </c>
      <c r="B2" s="5" t="s">
        <v>4</v>
      </c>
      <c r="C2" s="44" t="s">
        <v>5</v>
      </c>
      <c r="D2" s="89" t="s">
        <v>6</v>
      </c>
      <c r="E2" s="89" t="s">
        <v>7</v>
      </c>
      <c r="F2" s="89" t="s">
        <v>8</v>
      </c>
      <c r="G2" s="90" t="s">
        <v>9</v>
      </c>
      <c r="H2" s="5" t="s">
        <v>10</v>
      </c>
      <c r="I2" s="5" t="s">
        <v>11</v>
      </c>
      <c r="J2" s="50" t="s">
        <v>12</v>
      </c>
    </row>
    <row r="3" spans="1:12" x14ac:dyDescent="0.25">
      <c r="A3" s="84" t="s">
        <v>48</v>
      </c>
      <c r="B3" s="22" t="s">
        <v>13</v>
      </c>
      <c r="C3" s="14" t="s">
        <v>42</v>
      </c>
      <c r="D3" s="91" t="s">
        <v>41</v>
      </c>
      <c r="E3" s="15">
        <v>50</v>
      </c>
      <c r="F3" s="16">
        <v>41.02</v>
      </c>
      <c r="G3" s="92">
        <f>129.15*1</f>
        <v>129.15</v>
      </c>
      <c r="H3" s="92">
        <f>17.2*1</f>
        <v>17.2</v>
      </c>
      <c r="I3" s="92">
        <f>3.8*1</f>
        <v>3.8</v>
      </c>
      <c r="J3" s="93">
        <f>6.6*1</f>
        <v>6.6</v>
      </c>
    </row>
    <row r="4" spans="1:12" x14ac:dyDescent="0.25">
      <c r="A4" s="85"/>
      <c r="B4" s="8" t="s">
        <v>17</v>
      </c>
      <c r="C4" s="6" t="s">
        <v>36</v>
      </c>
      <c r="D4" s="6" t="s">
        <v>37</v>
      </c>
      <c r="E4" s="18">
        <v>150</v>
      </c>
      <c r="F4" s="7">
        <v>11.19</v>
      </c>
      <c r="G4" s="7">
        <f>1123*0.15</f>
        <v>168.45</v>
      </c>
      <c r="H4" s="7">
        <f>36.78*0.15</f>
        <v>5.5170000000000003</v>
      </c>
      <c r="I4" s="7">
        <f>30.1*0.15</f>
        <v>4.5149999999999997</v>
      </c>
      <c r="J4" s="9">
        <f>176.3*0.15</f>
        <v>26.445</v>
      </c>
    </row>
    <row r="5" spans="1:12" x14ac:dyDescent="0.25">
      <c r="A5" s="85"/>
      <c r="B5" s="8" t="s">
        <v>35</v>
      </c>
      <c r="C5" s="6" t="s">
        <v>54</v>
      </c>
      <c r="D5" s="6" t="s">
        <v>55</v>
      </c>
      <c r="E5" s="18">
        <v>200</v>
      </c>
      <c r="F5" s="7">
        <v>11.08</v>
      </c>
      <c r="G5" s="7">
        <v>111</v>
      </c>
      <c r="H5" s="7">
        <v>0.7</v>
      </c>
      <c r="I5" s="7">
        <v>0</v>
      </c>
      <c r="J5" s="9">
        <v>27</v>
      </c>
    </row>
    <row r="6" spans="1:12" x14ac:dyDescent="0.25">
      <c r="A6" s="85"/>
      <c r="B6" s="8" t="s">
        <v>21</v>
      </c>
      <c r="C6" s="34" t="s">
        <v>60</v>
      </c>
      <c r="D6" s="6" t="s">
        <v>61</v>
      </c>
      <c r="E6" s="18">
        <v>50</v>
      </c>
      <c r="F6" s="7">
        <v>5.71</v>
      </c>
      <c r="G6" s="37">
        <v>159</v>
      </c>
      <c r="H6" s="37">
        <v>3.64</v>
      </c>
      <c r="I6" s="37">
        <v>6.26</v>
      </c>
      <c r="J6" s="39">
        <v>21.96</v>
      </c>
      <c r="K6"/>
    </row>
    <row r="7" spans="1:12" ht="15.75" thickBot="1" x14ac:dyDescent="0.3">
      <c r="A7" s="86"/>
      <c r="B7" s="10" t="s">
        <v>14</v>
      </c>
      <c r="C7" s="11" t="s">
        <v>32</v>
      </c>
      <c r="D7" s="11" t="s">
        <v>33</v>
      </c>
      <c r="E7" s="19">
        <v>11.5</v>
      </c>
      <c r="F7" s="20">
        <v>0.5</v>
      </c>
      <c r="G7" s="20">
        <f>229.7*0.115</f>
        <v>26.415500000000002</v>
      </c>
      <c r="H7" s="12">
        <f>6.7*0.115</f>
        <v>0.77050000000000007</v>
      </c>
      <c r="I7" s="12">
        <f>1.1*0.115</f>
        <v>0.12650000000000003</v>
      </c>
      <c r="J7" s="13">
        <f>48.3*0.115</f>
        <v>5.5545</v>
      </c>
    </row>
    <row r="8" spans="1:12" ht="16.5" thickBot="1" x14ac:dyDescent="0.3">
      <c r="A8" s="65" t="s">
        <v>15</v>
      </c>
      <c r="B8" s="66"/>
      <c r="C8" s="66"/>
      <c r="D8" s="66"/>
      <c r="E8" s="67"/>
      <c r="F8" s="21">
        <f>SUM(F3:F7)</f>
        <v>69.5</v>
      </c>
      <c r="G8" s="21">
        <f>SUM(G3:G7)</f>
        <v>594.01549999999997</v>
      </c>
      <c r="H8" s="21">
        <f>SUM(H3:H7)</f>
        <v>27.827499999999997</v>
      </c>
      <c r="I8" s="21">
        <f>SUM(I3:I7)</f>
        <v>14.701499999999999</v>
      </c>
      <c r="J8" s="21">
        <f>SUM(J3:J7)</f>
        <v>87.5595</v>
      </c>
    </row>
    <row r="9" spans="1:12" s="46" customFormat="1" x14ac:dyDescent="0.25">
      <c r="A9" s="68" t="s">
        <v>49</v>
      </c>
      <c r="B9" s="22" t="s">
        <v>13</v>
      </c>
      <c r="C9" s="23" t="s">
        <v>63</v>
      </c>
      <c r="D9" s="23" t="s">
        <v>62</v>
      </c>
      <c r="E9" s="15" t="s">
        <v>74</v>
      </c>
      <c r="F9" s="16">
        <v>23.07</v>
      </c>
      <c r="G9" s="16">
        <f>1123*0.15+364*0.12</f>
        <v>212.13</v>
      </c>
      <c r="H9" s="16">
        <f>36.78*0.15+23.2*0.12</f>
        <v>8.3010000000000002</v>
      </c>
      <c r="I9" s="16">
        <f>30.1*0.15+29.5*0.12</f>
        <v>8.0549999999999997</v>
      </c>
      <c r="J9" s="17">
        <f>176.3*0.15</f>
        <v>26.445</v>
      </c>
    </row>
    <row r="10" spans="1:12" x14ac:dyDescent="0.25">
      <c r="A10" s="69"/>
      <c r="B10" s="8" t="s">
        <v>18</v>
      </c>
      <c r="C10" s="6" t="s">
        <v>19</v>
      </c>
      <c r="D10" s="6" t="s">
        <v>20</v>
      </c>
      <c r="E10" s="18" t="s">
        <v>34</v>
      </c>
      <c r="F10" s="7">
        <v>3.57</v>
      </c>
      <c r="G10" s="7">
        <v>60</v>
      </c>
      <c r="H10" s="7">
        <v>7.0000000000000007E-2</v>
      </c>
      <c r="I10" s="7">
        <v>0.02</v>
      </c>
      <c r="J10" s="9">
        <v>15</v>
      </c>
      <c r="K10"/>
    </row>
    <row r="11" spans="1:12" ht="15.75" thickBot="1" x14ac:dyDescent="0.3">
      <c r="A11" s="69"/>
      <c r="B11" s="10" t="s">
        <v>14</v>
      </c>
      <c r="C11" s="11" t="s">
        <v>32</v>
      </c>
      <c r="D11" s="11" t="s">
        <v>33</v>
      </c>
      <c r="E11" s="19">
        <v>8</v>
      </c>
      <c r="F11" s="20">
        <v>0.36</v>
      </c>
      <c r="G11" s="20">
        <f>229.7*0.08</f>
        <v>18.376000000000001</v>
      </c>
      <c r="H11" s="12">
        <f>6.7*0.08</f>
        <v>0.53600000000000003</v>
      </c>
      <c r="I11" s="12">
        <f>1.1*0.08</f>
        <v>8.8000000000000009E-2</v>
      </c>
      <c r="J11" s="13">
        <f>48.3*0.08</f>
        <v>3.8639999999999999</v>
      </c>
    </row>
    <row r="12" spans="1:12" ht="16.5" thickBot="1" x14ac:dyDescent="0.3">
      <c r="A12" s="80" t="s">
        <v>15</v>
      </c>
      <c r="B12" s="66"/>
      <c r="C12" s="66"/>
      <c r="D12" s="66"/>
      <c r="E12" s="67"/>
      <c r="F12" s="21">
        <f>SUM(F9:F11)</f>
        <v>27</v>
      </c>
      <c r="G12" s="21">
        <f>SUM(G9:G11)</f>
        <v>290.50599999999997</v>
      </c>
      <c r="H12" s="21">
        <f>SUM(H9:H11)</f>
        <v>8.907</v>
      </c>
      <c r="I12" s="21">
        <f>SUM(I9:I11)</f>
        <v>8.1629999999999985</v>
      </c>
      <c r="J12" s="21">
        <f>SUM(J9:J11)</f>
        <v>45.308999999999997</v>
      </c>
    </row>
    <row r="13" spans="1:12" s="46" customFormat="1" x14ac:dyDescent="0.25">
      <c r="A13" s="82" t="s">
        <v>50</v>
      </c>
      <c r="B13" s="22" t="s">
        <v>18</v>
      </c>
      <c r="C13" s="23" t="s">
        <v>19</v>
      </c>
      <c r="D13" s="23" t="s">
        <v>20</v>
      </c>
      <c r="E13" s="15" t="s">
        <v>34</v>
      </c>
      <c r="F13" s="16">
        <v>3.57</v>
      </c>
      <c r="G13" s="16">
        <v>60</v>
      </c>
      <c r="H13" s="16">
        <v>7.0000000000000007E-2</v>
      </c>
      <c r="I13" s="16">
        <v>0.02</v>
      </c>
      <c r="J13" s="17">
        <v>15</v>
      </c>
      <c r="K13"/>
    </row>
    <row r="14" spans="1:12" s="51" customFormat="1" ht="15.75" thickBot="1" x14ac:dyDescent="0.3">
      <c r="A14" s="83"/>
      <c r="B14" s="10" t="s">
        <v>47</v>
      </c>
      <c r="C14" s="11" t="s">
        <v>45</v>
      </c>
      <c r="D14" s="11" t="s">
        <v>75</v>
      </c>
      <c r="E14" s="19">
        <v>13</v>
      </c>
      <c r="F14" s="20">
        <v>3.43</v>
      </c>
      <c r="G14" s="20">
        <f>480*0.13</f>
        <v>62.400000000000006</v>
      </c>
      <c r="H14" s="54">
        <f>9*0.13</f>
        <v>1.17</v>
      </c>
      <c r="I14" s="54">
        <f>18*0.13</f>
        <v>2.34</v>
      </c>
      <c r="J14" s="55">
        <f>70*0.13</f>
        <v>9.1</v>
      </c>
      <c r="K14"/>
    </row>
    <row r="15" spans="1:12" s="46" customFormat="1" ht="16.5" thickBot="1" x14ac:dyDescent="0.3">
      <c r="A15" s="81" t="s">
        <v>15</v>
      </c>
      <c r="B15" s="66"/>
      <c r="C15" s="66"/>
      <c r="D15" s="66"/>
      <c r="E15" s="67"/>
      <c r="F15" s="21">
        <f>SUM(F13:F14)</f>
        <v>7</v>
      </c>
      <c r="G15" s="21">
        <f>SUM(G13:G14)</f>
        <v>122.4</v>
      </c>
      <c r="H15" s="21">
        <f>SUM(H13:H14)</f>
        <v>1.24</v>
      </c>
      <c r="I15" s="21">
        <f>SUM(I13:I14)</f>
        <v>2.36</v>
      </c>
      <c r="J15" s="21">
        <f>SUM(J13:J14)</f>
        <v>24.1</v>
      </c>
    </row>
    <row r="16" spans="1:12" s="46" customFormat="1" x14ac:dyDescent="0.25">
      <c r="A16" s="68" t="s">
        <v>51</v>
      </c>
      <c r="B16" s="22" t="s">
        <v>16</v>
      </c>
      <c r="C16" s="23" t="s">
        <v>68</v>
      </c>
      <c r="D16" s="23" t="s">
        <v>69</v>
      </c>
      <c r="E16" s="15" t="s">
        <v>70</v>
      </c>
      <c r="F16" s="16">
        <v>11.74</v>
      </c>
      <c r="G16" s="16">
        <v>148.25</v>
      </c>
      <c r="H16" s="16">
        <v>5.49</v>
      </c>
      <c r="I16" s="16">
        <v>5.27</v>
      </c>
      <c r="J16" s="17">
        <v>16.54</v>
      </c>
      <c r="K16"/>
    </row>
    <row r="17" spans="1:11" s="46" customFormat="1" x14ac:dyDescent="0.25">
      <c r="A17" s="69"/>
      <c r="B17" s="8" t="s">
        <v>13</v>
      </c>
      <c r="C17" s="6" t="s">
        <v>64</v>
      </c>
      <c r="D17" s="6" t="s">
        <v>65</v>
      </c>
      <c r="E17" s="18">
        <v>45</v>
      </c>
      <c r="F17" s="7">
        <v>20.11</v>
      </c>
      <c r="G17" s="28">
        <f>161/50*45</f>
        <v>144.9</v>
      </c>
      <c r="H17" s="28">
        <f>7.61/50*45</f>
        <v>6.8490000000000002</v>
      </c>
      <c r="I17" s="28">
        <f>11.07/50*45</f>
        <v>9.963000000000001</v>
      </c>
      <c r="J17" s="29">
        <f>7.66/50*45</f>
        <v>6.8940000000000001</v>
      </c>
      <c r="K17"/>
    </row>
    <row r="18" spans="1:11" s="46" customFormat="1" x14ac:dyDescent="0.25">
      <c r="A18" s="69"/>
      <c r="B18" s="8" t="s">
        <v>17</v>
      </c>
      <c r="C18" s="6" t="s">
        <v>39</v>
      </c>
      <c r="D18" s="6" t="s">
        <v>40</v>
      </c>
      <c r="E18" s="18">
        <v>100</v>
      </c>
      <c r="F18" s="7">
        <v>8.34</v>
      </c>
      <c r="G18" s="7">
        <f>1398*0.1</f>
        <v>139.80000000000001</v>
      </c>
      <c r="H18" s="7">
        <f>24.34*0.1</f>
        <v>2.4340000000000002</v>
      </c>
      <c r="I18" s="7">
        <f>35.83*0.1</f>
        <v>3.5830000000000002</v>
      </c>
      <c r="J18" s="9">
        <f>244.56*0.1</f>
        <v>24.456000000000003</v>
      </c>
    </row>
    <row r="19" spans="1:11" s="46" customFormat="1" x14ac:dyDescent="0.25">
      <c r="A19" s="69"/>
      <c r="B19" s="8" t="s">
        <v>18</v>
      </c>
      <c r="C19" s="6" t="s">
        <v>19</v>
      </c>
      <c r="D19" s="6" t="s">
        <v>20</v>
      </c>
      <c r="E19" s="18" t="s">
        <v>34</v>
      </c>
      <c r="F19" s="7">
        <v>3.57</v>
      </c>
      <c r="G19" s="7">
        <v>60</v>
      </c>
      <c r="H19" s="7">
        <v>7.0000000000000007E-2</v>
      </c>
      <c r="I19" s="7">
        <v>0.02</v>
      </c>
      <c r="J19" s="9">
        <v>15</v>
      </c>
      <c r="K19"/>
    </row>
    <row r="20" spans="1:11" s="46" customFormat="1" ht="15.75" thickBot="1" x14ac:dyDescent="0.3">
      <c r="A20" s="69"/>
      <c r="B20" s="10" t="s">
        <v>14</v>
      </c>
      <c r="C20" s="11" t="s">
        <v>32</v>
      </c>
      <c r="D20" s="11" t="s">
        <v>33</v>
      </c>
      <c r="E20" s="19">
        <v>28</v>
      </c>
      <c r="F20" s="20">
        <v>1.24</v>
      </c>
      <c r="G20" s="20">
        <f>229.7*0.28</f>
        <v>64.316000000000003</v>
      </c>
      <c r="H20" s="12">
        <f>6.7*0.28</f>
        <v>1.8760000000000003</v>
      </c>
      <c r="I20" s="12">
        <f>1.1*0.28</f>
        <v>0.30800000000000005</v>
      </c>
      <c r="J20" s="13">
        <f>48.3*0.28</f>
        <v>13.524000000000001</v>
      </c>
    </row>
    <row r="21" spans="1:11" s="46" customFormat="1" ht="16.5" thickBot="1" x14ac:dyDescent="0.3">
      <c r="A21" s="70" t="s">
        <v>15</v>
      </c>
      <c r="B21" s="71"/>
      <c r="C21" s="71"/>
      <c r="D21" s="71"/>
      <c r="E21" s="72"/>
      <c r="F21" s="31">
        <f>SUM(F16:F20)</f>
        <v>45</v>
      </c>
      <c r="G21" s="31">
        <f t="shared" ref="G21:J21" si="0">SUM(G16:G20)</f>
        <v>557.26599999999996</v>
      </c>
      <c r="H21" s="31">
        <f t="shared" si="0"/>
        <v>16.719000000000001</v>
      </c>
      <c r="I21" s="31">
        <f t="shared" si="0"/>
        <v>19.144000000000002</v>
      </c>
      <c r="J21" s="31">
        <f t="shared" si="0"/>
        <v>76.414000000000001</v>
      </c>
    </row>
    <row r="22" spans="1:11" x14ac:dyDescent="0.25">
      <c r="A22" s="84" t="s">
        <v>52</v>
      </c>
      <c r="B22" s="22" t="s">
        <v>16</v>
      </c>
      <c r="C22" s="23" t="s">
        <v>68</v>
      </c>
      <c r="D22" s="23" t="s">
        <v>69</v>
      </c>
      <c r="E22" s="15" t="s">
        <v>70</v>
      </c>
      <c r="F22" s="16">
        <v>11.74</v>
      </c>
      <c r="G22" s="16">
        <v>148.25</v>
      </c>
      <c r="H22" s="16">
        <v>5.49</v>
      </c>
      <c r="I22" s="16">
        <v>5.27</v>
      </c>
      <c r="J22" s="17">
        <v>16.54</v>
      </c>
    </row>
    <row r="23" spans="1:11" x14ac:dyDescent="0.25">
      <c r="A23" s="85"/>
      <c r="B23" s="8" t="s">
        <v>13</v>
      </c>
      <c r="C23" s="6" t="s">
        <v>64</v>
      </c>
      <c r="D23" s="6" t="s">
        <v>65</v>
      </c>
      <c r="E23" s="18">
        <v>75</v>
      </c>
      <c r="F23" s="7">
        <v>33.51</v>
      </c>
      <c r="G23" s="28">
        <f>161/50*75</f>
        <v>241.50000000000003</v>
      </c>
      <c r="H23" s="28">
        <f>7.61/50*75</f>
        <v>11.415000000000001</v>
      </c>
      <c r="I23" s="28">
        <f>11.07/50*75</f>
        <v>16.605</v>
      </c>
      <c r="J23" s="29">
        <f>7.66/50*75</f>
        <v>11.49</v>
      </c>
      <c r="K23"/>
    </row>
    <row r="24" spans="1:11" x14ac:dyDescent="0.25">
      <c r="A24" s="85"/>
      <c r="B24" s="8" t="s">
        <v>17</v>
      </c>
      <c r="C24" s="6" t="s">
        <v>39</v>
      </c>
      <c r="D24" s="6" t="s">
        <v>40</v>
      </c>
      <c r="E24" s="18">
        <v>100</v>
      </c>
      <c r="F24" s="7">
        <v>8.34</v>
      </c>
      <c r="G24" s="7">
        <f>1398*0.1</f>
        <v>139.80000000000001</v>
      </c>
      <c r="H24" s="7">
        <f>24.34*0.1</f>
        <v>2.4340000000000002</v>
      </c>
      <c r="I24" s="7">
        <f>35.83*0.1</f>
        <v>3.5830000000000002</v>
      </c>
      <c r="J24" s="9">
        <f>244.56*0.1</f>
        <v>24.456000000000003</v>
      </c>
      <c r="K24"/>
    </row>
    <row r="25" spans="1:11" x14ac:dyDescent="0.25">
      <c r="A25" s="85"/>
      <c r="B25" s="8" t="s">
        <v>18</v>
      </c>
      <c r="C25" s="6" t="s">
        <v>58</v>
      </c>
      <c r="D25" s="6" t="s">
        <v>59</v>
      </c>
      <c r="E25" s="18">
        <v>200</v>
      </c>
      <c r="F25" s="7">
        <v>8.8699999999999992</v>
      </c>
      <c r="G25" s="7">
        <v>100.6</v>
      </c>
      <c r="H25" s="7">
        <v>3.17</v>
      </c>
      <c r="I25" s="7">
        <v>2.68</v>
      </c>
      <c r="J25" s="9">
        <v>15.95</v>
      </c>
    </row>
    <row r="26" spans="1:11" x14ac:dyDescent="0.25">
      <c r="A26" s="85"/>
      <c r="B26" s="8" t="s">
        <v>21</v>
      </c>
      <c r="C26" s="34" t="s">
        <v>60</v>
      </c>
      <c r="D26" s="6" t="s">
        <v>61</v>
      </c>
      <c r="E26" s="18">
        <v>50</v>
      </c>
      <c r="F26" s="7">
        <v>5.71</v>
      </c>
      <c r="G26" s="37">
        <v>159</v>
      </c>
      <c r="H26" s="37">
        <v>3.64</v>
      </c>
      <c r="I26" s="37">
        <v>6.26</v>
      </c>
      <c r="J26" s="39">
        <v>21.96</v>
      </c>
      <c r="K26"/>
    </row>
    <row r="27" spans="1:11" ht="15.75" thickBot="1" x14ac:dyDescent="0.3">
      <c r="A27" s="85"/>
      <c r="B27" s="10" t="s">
        <v>14</v>
      </c>
      <c r="C27" s="11" t="s">
        <v>32</v>
      </c>
      <c r="D27" s="11" t="s">
        <v>33</v>
      </c>
      <c r="E27" s="19">
        <v>30</v>
      </c>
      <c r="F27" s="20">
        <v>1.33</v>
      </c>
      <c r="G27" s="20">
        <f>229.7*0.3</f>
        <v>68.91</v>
      </c>
      <c r="H27" s="12">
        <f>6.7*0.3</f>
        <v>2.0099999999999998</v>
      </c>
      <c r="I27" s="12">
        <f>1.1*0.3</f>
        <v>0.33</v>
      </c>
      <c r="J27" s="13">
        <f>48.3*0.3</f>
        <v>14.489999999999998</v>
      </c>
      <c r="K27"/>
    </row>
    <row r="28" spans="1:11" ht="16.5" thickBot="1" x14ac:dyDescent="0.3">
      <c r="A28" s="70" t="s">
        <v>15</v>
      </c>
      <c r="B28" s="87"/>
      <c r="C28" s="87"/>
      <c r="D28" s="87"/>
      <c r="E28" s="88"/>
      <c r="F28" s="52">
        <f>SUM(F22:F27)</f>
        <v>69.5</v>
      </c>
      <c r="G28" s="52">
        <f>SUM(G22:G27)</f>
        <v>858.06</v>
      </c>
      <c r="H28" s="52">
        <f>SUM(H22:H27)</f>
        <v>28.158999999999999</v>
      </c>
      <c r="I28" s="52">
        <f>SUM(I22:I27)</f>
        <v>34.727999999999994</v>
      </c>
      <c r="J28" s="52">
        <f>SUM(J22:J27)</f>
        <v>104.88600000000001</v>
      </c>
      <c r="K28"/>
    </row>
    <row r="30" spans="1:11" ht="15.75" thickBot="1" x14ac:dyDescent="0.3">
      <c r="A30" s="63" t="s">
        <v>25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1" ht="15.75" x14ac:dyDescent="0.25">
      <c r="A31" s="24"/>
      <c r="B31" s="24"/>
      <c r="C31" s="62" t="s">
        <v>23</v>
      </c>
      <c r="D31" s="62"/>
      <c r="G31" s="64"/>
      <c r="H31" s="64"/>
      <c r="I31" s="64"/>
      <c r="J31" s="64"/>
    </row>
    <row r="32" spans="1:11" x14ac:dyDescent="0.25">
      <c r="A32" s="1"/>
      <c r="B32" s="1"/>
      <c r="C32" s="1"/>
      <c r="D32" s="1"/>
    </row>
    <row r="33" spans="1:2" x14ac:dyDescent="0.25">
      <c r="A33" s="73" t="s">
        <v>24</v>
      </c>
      <c r="B33" s="73"/>
    </row>
    <row r="34" spans="1:2" x14ac:dyDescent="0.25">
      <c r="A34" s="73" t="s">
        <v>26</v>
      </c>
      <c r="B34" s="73"/>
    </row>
    <row r="35" spans="1:2" x14ac:dyDescent="0.25">
      <c r="A35" s="43"/>
    </row>
  </sheetData>
  <mergeCells count="17">
    <mergeCell ref="A33:B33"/>
    <mergeCell ref="A34:B34"/>
    <mergeCell ref="A22:A27"/>
    <mergeCell ref="A28:E28"/>
    <mergeCell ref="A30:J30"/>
    <mergeCell ref="C31:D31"/>
    <mergeCell ref="G31:J31"/>
    <mergeCell ref="B1:C1"/>
    <mergeCell ref="G1:J1"/>
    <mergeCell ref="A3:A7"/>
    <mergeCell ref="A8:E8"/>
    <mergeCell ref="A9:A11"/>
    <mergeCell ref="A12:E12"/>
    <mergeCell ref="A16:A20"/>
    <mergeCell ref="A21:E21"/>
    <mergeCell ref="A15:E15"/>
    <mergeCell ref="A13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14.04 1-4 кл</vt:lpstr>
      <vt:lpstr>14.04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2022-04-13T12:09:31Z</dcterms:modified>
</cp:coreProperties>
</file>