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15.04 1-4 кл" sheetId="1" r:id="rId1"/>
    <sheet name="15.04 5-11 кл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2" l="1"/>
  <c r="I26" i="2"/>
  <c r="H26" i="2"/>
  <c r="G26" i="2"/>
  <c r="J24" i="2"/>
  <c r="I24" i="2"/>
  <c r="H24" i="2"/>
  <c r="G24" i="2"/>
  <c r="J23" i="2"/>
  <c r="I23" i="2"/>
  <c r="H23" i="2"/>
  <c r="G23" i="2"/>
  <c r="J19" i="2"/>
  <c r="I19" i="2"/>
  <c r="H19" i="2"/>
  <c r="G19" i="2"/>
  <c r="J17" i="2"/>
  <c r="I17" i="2"/>
  <c r="H17" i="2"/>
  <c r="G17" i="2"/>
  <c r="J16" i="2"/>
  <c r="I16" i="2"/>
  <c r="H16" i="2"/>
  <c r="G16" i="2"/>
  <c r="J10" i="2" l="1"/>
  <c r="I10" i="2"/>
  <c r="H10" i="2"/>
  <c r="G10" i="2"/>
  <c r="J6" i="2"/>
  <c r="I6" i="2"/>
  <c r="H6" i="2"/>
  <c r="G6" i="2"/>
  <c r="J4" i="2"/>
  <c r="I4" i="2"/>
  <c r="H4" i="2"/>
  <c r="G4" i="2"/>
  <c r="J23" i="1"/>
  <c r="I23" i="1"/>
  <c r="H23" i="1"/>
  <c r="G23" i="1"/>
  <c r="J20" i="1" l="1"/>
  <c r="I20" i="1"/>
  <c r="H20" i="1"/>
  <c r="G20" i="1"/>
  <c r="J17" i="1" l="1"/>
  <c r="I17" i="1"/>
  <c r="H17" i="1"/>
  <c r="G17" i="1"/>
  <c r="J16" i="1"/>
  <c r="I16" i="1"/>
  <c r="H16" i="1"/>
  <c r="G16" i="1"/>
  <c r="G21" i="1" l="1"/>
  <c r="H21" i="1"/>
  <c r="I21" i="1"/>
  <c r="J21" i="1"/>
  <c r="F21" i="1"/>
  <c r="J12" i="1"/>
  <c r="I12" i="1"/>
  <c r="H12" i="1"/>
  <c r="G12" i="1"/>
  <c r="J10" i="1"/>
  <c r="I10" i="1"/>
  <c r="H10" i="1"/>
  <c r="G10" i="1"/>
  <c r="J9" i="1" l="1"/>
  <c r="I9" i="1"/>
  <c r="H9" i="1"/>
  <c r="G9" i="1"/>
  <c r="J6" i="1" l="1"/>
  <c r="I6" i="1"/>
  <c r="H6" i="1"/>
  <c r="G6" i="1"/>
  <c r="J4" i="1"/>
  <c r="I4" i="1"/>
  <c r="H4" i="1"/>
  <c r="G4" i="1"/>
  <c r="J14" i="2" l="1"/>
  <c r="F14" i="2"/>
  <c r="I14" i="2"/>
  <c r="H14" i="2"/>
  <c r="G14" i="2"/>
  <c r="F11" i="2" l="1"/>
  <c r="J11" i="2"/>
  <c r="I11" i="2"/>
  <c r="H11" i="2"/>
  <c r="G11" i="2"/>
  <c r="F27" i="2"/>
  <c r="J27" i="2"/>
  <c r="I27" i="2"/>
  <c r="H27" i="2"/>
  <c r="G27" i="2"/>
  <c r="F20" i="2"/>
  <c r="J20" i="2"/>
  <c r="I20" i="2"/>
  <c r="H20" i="2"/>
  <c r="G20" i="2"/>
  <c r="F7" i="2"/>
  <c r="J7" i="2"/>
  <c r="I7" i="2"/>
  <c r="H7" i="2"/>
  <c r="G7" i="2"/>
  <c r="G7" i="1" l="1"/>
  <c r="F7" i="1"/>
  <c r="I7" i="1"/>
  <c r="H7" i="1"/>
  <c r="F13" i="1" l="1"/>
  <c r="J7" i="1"/>
  <c r="F24" i="1" l="1"/>
  <c r="I24" i="1"/>
  <c r="H24" i="1"/>
  <c r="G24" i="1"/>
  <c r="J24" i="1" l="1"/>
  <c r="J13" i="1"/>
  <c r="I13" i="1"/>
  <c r="H13" i="1"/>
  <c r="G13" i="1"/>
</calcChain>
</file>

<file path=xl/sharedStrings.xml><?xml version="1.0" encoding="utf-8"?>
<sst xmlns="http://schemas.openxmlformats.org/spreadsheetml/2006/main" count="189" uniqueCount="73">
  <si>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</si>
  <si>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</si>
  <si>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</si>
  <si>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</si>
  <si>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</si>
  <si>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</si>
  <si>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</si>
  <si>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</si>
  <si>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</si>
  <si>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</si>
  <si>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</si>
  <si>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</si>
  <si>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</si>
  <si>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</si>
  <si>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</si>
  <si>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</si>
  <si>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</si>
  <si>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</si>
  <si>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</si>
  <si>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</si>
  <si>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</si>
  <si>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</si>
  <si>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</si>
  <si>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</si>
  <si>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</si>
  <si>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</si>
  <si>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</si>
  <si>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</si>
  <si>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</si>
  <si>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</si>
  <si>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</si>
  <si>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</si>
  <si>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</si>
  <si>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</si>
  <si>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Напиток</t>
  </si>
  <si>
    <t>№260-2015г.</t>
  </si>
  <si>
    <t>Гуляш из свинины</t>
  </si>
  <si>
    <t>ПР</t>
  </si>
  <si>
    <t>Батон пшеничный</t>
  </si>
  <si>
    <t>№173-2015г.</t>
  </si>
  <si>
    <t>Каша вязкая молочная пшённая с маслом</t>
  </si>
  <si>
    <t>200/10</t>
  </si>
  <si>
    <t>№223-2015г.</t>
  </si>
  <si>
    <t>Запеканка из творога с молоком сгущённым</t>
  </si>
  <si>
    <t>Молочный коктейль "Авишка" 2,5%</t>
  </si>
  <si>
    <t>200</t>
  </si>
  <si>
    <t>Завтрак 5-11 кл с доплатой 62,50 руб. и льготники с доплатой 42,50 руб. 1 смена</t>
  </si>
  <si>
    <t>Завтрак льготный 5-11 кл</t>
  </si>
  <si>
    <t>Завтрак бюджетный 1-я смена и полдник для детей-инвалидов 2-я смена 5-11 кл</t>
  </si>
  <si>
    <t xml:space="preserve">Обед дети-инвалиды 5-11 кл 2 смена </t>
  </si>
  <si>
    <t>Обед 6-7 кл.</t>
  </si>
  <si>
    <t>Мучное изделие</t>
  </si>
  <si>
    <t>Напиток (сладкое блюдо)</t>
  </si>
  <si>
    <t>85/15</t>
  </si>
  <si>
    <t>№88-2015г.</t>
  </si>
  <si>
    <t>Щи из свежей капусты с картофелем со сметаной и зеленью</t>
  </si>
  <si>
    <t>250/10/2</t>
  </si>
  <si>
    <t>13,5/13,5</t>
  </si>
  <si>
    <t>№309-2015г.</t>
  </si>
  <si>
    <t>Макароны отварные</t>
  </si>
  <si>
    <t>№71-2015г.</t>
  </si>
  <si>
    <t>Овощи натуральные свежие (огурцы)</t>
  </si>
  <si>
    <t>35/35</t>
  </si>
  <si>
    <t>№349-2015г.</t>
  </si>
  <si>
    <t>Компот из смеси сухофруктов</t>
  </si>
  <si>
    <t>ТТК №2</t>
  </si>
  <si>
    <t>Булочка "Завитушка сахарная"</t>
  </si>
  <si>
    <t>№406-2015г.</t>
  </si>
  <si>
    <t>Пирожок печёный из дрожжевого теста с повидлом</t>
  </si>
  <si>
    <t>75/15</t>
  </si>
  <si>
    <t>№2-2015г.</t>
  </si>
  <si>
    <t>Бутерброд с повидлом</t>
  </si>
  <si>
    <t>15/20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</si>
</sst>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2" fontId="2" fillId="0" borderId="2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2" fontId="1" fillId="0" borderId="4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2" fontId="1" fillId="0" borderId="12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2" fontId="1" fillId="0" borderId="14" xfId="0" applyNumberFormat="1" applyFont="1" applyBorder="1" applyAlignment="1">
      <alignment vertical="center" wrapText="1"/>
    </xf>
    <xf numFmtId="2" fontId="1" fillId="0" borderId="15" xfId="0" applyNumberFormat="1" applyFont="1" applyBorder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right" vertical="center" wrapText="1"/>
    </xf>
    <xf numFmtId="2" fontId="1" fillId="0" borderId="9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2" fontId="1" fillId="0" borderId="14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4" fontId="1" fillId="0" borderId="9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0" xfId="0" applyFont="1"/>
    <xf numFmtId="2" fontId="5" fillId="0" borderId="4" xfId="0" applyNumberFormat="1" applyFont="1" applyBorder="1" applyAlignment="1">
      <alignment horizontal="right" vertical="center" wrapText="1"/>
    </xf>
    <xf numFmtId="2" fontId="5" fillId="0" borderId="12" xfId="0" applyNumberFormat="1" applyFont="1" applyBorder="1" applyAlignment="1">
      <alignment horizontal="right" vertical="center" wrapText="1"/>
    </xf>
    <xf numFmtId="0" fontId="1" fillId="0" borderId="0" xfId="0" applyFont="1"/>
    <xf numFmtId="2" fontId="2" fillId="0" borderId="21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49" fontId="1" fillId="0" borderId="9" xfId="0" applyNumberFormat="1" applyFont="1" applyBorder="1" applyAlignment="1">
      <alignment horizontal="right" vertical="center" wrapText="1"/>
    </xf>
    <xf numFmtId="2" fontId="1" fillId="0" borderId="9" xfId="0" applyNumberFormat="1" applyFont="1" applyBorder="1" applyAlignment="1">
      <alignment vertical="center" wrapText="1"/>
    </xf>
    <xf numFmtId="0" fontId="1" fillId="0" borderId="0" xfId="0" applyFont="1"/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/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2" fontId="1" fillId="0" borderId="15" xfId="0" applyNumberFormat="1" applyFont="1" applyBorder="1" applyAlignment="1">
      <alignment horizontal="right" vertical="center" wrapText="1"/>
    </xf>
    <xf numFmtId="2" fontId="2" fillId="0" borderId="32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0" fontId="1" fillId="0" borderId="0" xfId="0" applyFont="1"/>
    <xf numFmtId="0" fontId="1" fillId="0" borderId="33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4" fontId="1" fillId="0" borderId="15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32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opLeftCell="A4" workbookViewId="0">
      <selection activeCell="B14" sqref="B14:J18"/>
    </sheetView>
  </sheetViews>
  <sheetFormatPr defaultRowHeight="15" x14ac:dyDescent="0.25"/>
  <cols>
    <col min="1" max="1" width="26.5703125" style="2" customWidth="1"/>
    <col min="2" max="2" width="24.7109375" style="2" customWidth="1"/>
    <col min="3" max="3" width="12.28515625" style="2" customWidth="1"/>
    <col min="4" max="4" width="46.28515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64" t="s">
        <v>21</v>
      </c>
      <c r="C1" s="65"/>
      <c r="D1" s="1" t="s">
        <v>1</v>
      </c>
      <c r="E1" s="44"/>
      <c r="F1" s="1" t="s">
        <v>2</v>
      </c>
      <c r="G1" s="66">
        <v>44666</v>
      </c>
      <c r="H1" s="67"/>
      <c r="I1" s="67"/>
      <c r="J1" s="68"/>
      <c r="K1" s="1"/>
      <c r="L1" s="1"/>
    </row>
    <row r="2" spans="1:12" ht="15.75" thickBot="1" x14ac:dyDescent="0.3">
      <c r="A2" s="43" t="s">
        <v>3</v>
      </c>
      <c r="B2" s="5" t="s">
        <v>4</v>
      </c>
      <c r="C2" s="40" t="s">
        <v>5</v>
      </c>
      <c r="D2" s="50" t="s">
        <v>6</v>
      </c>
      <c r="E2" s="50" t="s">
        <v>7</v>
      </c>
      <c r="F2" s="50" t="s">
        <v>8</v>
      </c>
      <c r="G2" s="50" t="s">
        <v>9</v>
      </c>
      <c r="H2" s="50" t="s">
        <v>10</v>
      </c>
      <c r="I2" s="50" t="s">
        <v>11</v>
      </c>
      <c r="J2" s="50" t="s">
        <v>12</v>
      </c>
    </row>
    <row r="3" spans="1:12" s="30" customFormat="1" x14ac:dyDescent="0.25">
      <c r="A3" s="56" t="s">
        <v>26</v>
      </c>
      <c r="B3" s="22" t="s">
        <v>13</v>
      </c>
      <c r="C3" s="14" t="s">
        <v>39</v>
      </c>
      <c r="D3" s="14" t="s">
        <v>40</v>
      </c>
      <c r="E3" s="15" t="s">
        <v>41</v>
      </c>
      <c r="F3" s="15">
        <v>23.23</v>
      </c>
      <c r="G3" s="16">
        <v>289</v>
      </c>
      <c r="H3" s="16">
        <v>8.1999999999999993</v>
      </c>
      <c r="I3" s="16">
        <v>10.6</v>
      </c>
      <c r="J3" s="17">
        <v>40.1</v>
      </c>
    </row>
    <row r="4" spans="1:12" s="27" customFormat="1" x14ac:dyDescent="0.25">
      <c r="A4" s="56"/>
      <c r="B4" s="8" t="s">
        <v>13</v>
      </c>
      <c r="C4" s="32" t="s">
        <v>42</v>
      </c>
      <c r="D4" s="33" t="s">
        <v>43</v>
      </c>
      <c r="E4" s="18" t="s">
        <v>53</v>
      </c>
      <c r="F4" s="7">
        <v>46.83</v>
      </c>
      <c r="G4" s="34">
        <f>274*0.85+260*0.15</f>
        <v>271.89999999999998</v>
      </c>
      <c r="H4" s="34">
        <f>17.46*0.85+1.5/20*15</f>
        <v>15.966000000000001</v>
      </c>
      <c r="I4" s="34">
        <f>15.4*0.85+0.04/20*15</f>
        <v>13.12</v>
      </c>
      <c r="J4" s="35">
        <f>16.48*0.85+11.36/20*15</f>
        <v>22.527999999999999</v>
      </c>
    </row>
    <row r="5" spans="1:12" s="38" customFormat="1" x14ac:dyDescent="0.25">
      <c r="A5" s="56"/>
      <c r="B5" s="8" t="s">
        <v>18</v>
      </c>
      <c r="C5" s="6" t="s">
        <v>19</v>
      </c>
      <c r="D5" s="6" t="s">
        <v>20</v>
      </c>
      <c r="E5" s="18" t="s">
        <v>33</v>
      </c>
      <c r="F5" s="7">
        <v>3.57</v>
      </c>
      <c r="G5" s="7">
        <v>60</v>
      </c>
      <c r="H5" s="7">
        <v>7.0000000000000007E-2</v>
      </c>
      <c r="I5" s="7">
        <v>0.02</v>
      </c>
      <c r="J5" s="9">
        <v>15</v>
      </c>
      <c r="K5"/>
    </row>
    <row r="6" spans="1:12" s="42" customFormat="1" ht="15.75" thickBot="1" x14ac:dyDescent="0.3">
      <c r="A6" s="56"/>
      <c r="B6" s="10" t="s">
        <v>14</v>
      </c>
      <c r="C6" s="11" t="s">
        <v>31</v>
      </c>
      <c r="D6" s="11" t="s">
        <v>32</v>
      </c>
      <c r="E6" s="19">
        <v>25</v>
      </c>
      <c r="F6" s="20">
        <v>1.1000000000000001</v>
      </c>
      <c r="G6" s="20">
        <f>229.7*0.25</f>
        <v>57.424999999999997</v>
      </c>
      <c r="H6" s="12">
        <f>6.7*0.25</f>
        <v>1.675</v>
      </c>
      <c r="I6" s="12">
        <f>1.1*0.25</f>
        <v>0.27500000000000002</v>
      </c>
      <c r="J6" s="13">
        <f>48.3*0.25</f>
        <v>12.074999999999999</v>
      </c>
      <c r="K6"/>
    </row>
    <row r="7" spans="1:12" ht="16.5" thickBot="1" x14ac:dyDescent="0.3">
      <c r="A7" s="59" t="s">
        <v>15</v>
      </c>
      <c r="B7" s="72"/>
      <c r="C7" s="72"/>
      <c r="D7" s="72"/>
      <c r="E7" s="73"/>
      <c r="F7" s="21">
        <f>SUM(F3:F6)</f>
        <v>74.72999999999999</v>
      </c>
      <c r="G7" s="21">
        <f>SUM(G3:G6)</f>
        <v>678.32499999999993</v>
      </c>
      <c r="H7" s="21">
        <f>SUM(H3:H6)</f>
        <v>25.911000000000001</v>
      </c>
      <c r="I7" s="21">
        <f>SUM(I3:I6)</f>
        <v>24.014999999999997</v>
      </c>
      <c r="J7" s="21">
        <f>SUM(J3:J6)</f>
        <v>89.703000000000003</v>
      </c>
    </row>
    <row r="8" spans="1:12" ht="30" x14ac:dyDescent="0.25">
      <c r="A8" s="57" t="s">
        <v>27</v>
      </c>
      <c r="B8" s="22" t="s">
        <v>16</v>
      </c>
      <c r="C8" s="23" t="s">
        <v>54</v>
      </c>
      <c r="D8" s="23" t="s">
        <v>55</v>
      </c>
      <c r="E8" s="15" t="s">
        <v>56</v>
      </c>
      <c r="F8" s="16">
        <v>20.7</v>
      </c>
      <c r="G8" s="16">
        <v>105.95</v>
      </c>
      <c r="H8" s="16">
        <v>2.0299999999999998</v>
      </c>
      <c r="I8" s="16">
        <v>6.45</v>
      </c>
      <c r="J8" s="17">
        <v>8.26</v>
      </c>
      <c r="K8"/>
    </row>
    <row r="9" spans="1:12" x14ac:dyDescent="0.25">
      <c r="A9" s="58"/>
      <c r="B9" s="8" t="s">
        <v>13</v>
      </c>
      <c r="C9" s="6" t="s">
        <v>35</v>
      </c>
      <c r="D9" s="6" t="s">
        <v>36</v>
      </c>
      <c r="E9" s="18" t="s">
        <v>57</v>
      </c>
      <c r="F9" s="7">
        <v>12.18</v>
      </c>
      <c r="G9" s="28">
        <f>309*0.27</f>
        <v>83.43</v>
      </c>
      <c r="H9" s="28">
        <f>10.64*0.27</f>
        <v>2.8728000000000002</v>
      </c>
      <c r="I9" s="28">
        <f>28.19*0.27</f>
        <v>7.6113000000000008</v>
      </c>
      <c r="J9" s="29">
        <f>2.89*0.27</f>
        <v>0.7803000000000001</v>
      </c>
      <c r="K9"/>
    </row>
    <row r="10" spans="1:12" s="27" customFormat="1" x14ac:dyDescent="0.25">
      <c r="A10" s="58"/>
      <c r="B10" s="8" t="s">
        <v>17</v>
      </c>
      <c r="C10" s="6" t="s">
        <v>58</v>
      </c>
      <c r="D10" s="6" t="s">
        <v>59</v>
      </c>
      <c r="E10" s="18">
        <v>100</v>
      </c>
      <c r="F10" s="7">
        <v>7.46</v>
      </c>
      <c r="G10" s="7">
        <f>1123*0.1</f>
        <v>112.30000000000001</v>
      </c>
      <c r="H10" s="7">
        <f>36.78*0.1</f>
        <v>3.6780000000000004</v>
      </c>
      <c r="I10" s="7">
        <f>30.1*0.1</f>
        <v>3.0100000000000002</v>
      </c>
      <c r="J10" s="9">
        <f>176.3*0.1</f>
        <v>17.630000000000003</v>
      </c>
    </row>
    <row r="11" spans="1:12" x14ac:dyDescent="0.25">
      <c r="A11" s="58"/>
      <c r="B11" s="8" t="s">
        <v>18</v>
      </c>
      <c r="C11" s="6" t="s">
        <v>19</v>
      </c>
      <c r="D11" s="6" t="s">
        <v>20</v>
      </c>
      <c r="E11" s="18" t="s">
        <v>33</v>
      </c>
      <c r="F11" s="7">
        <v>3.57</v>
      </c>
      <c r="G11" s="7">
        <v>60</v>
      </c>
      <c r="H11" s="7">
        <v>7.0000000000000007E-2</v>
      </c>
      <c r="I11" s="7">
        <v>0.02</v>
      </c>
      <c r="J11" s="9">
        <v>15</v>
      </c>
      <c r="K11"/>
    </row>
    <row r="12" spans="1:12" ht="15.75" thickBot="1" x14ac:dyDescent="0.3">
      <c r="A12" s="58"/>
      <c r="B12" s="10" t="s">
        <v>14</v>
      </c>
      <c r="C12" s="11" t="s">
        <v>31</v>
      </c>
      <c r="D12" s="11" t="s">
        <v>32</v>
      </c>
      <c r="E12" s="19">
        <v>14</v>
      </c>
      <c r="F12" s="20">
        <v>0.62</v>
      </c>
      <c r="G12" s="20">
        <f>229.7*0.14</f>
        <v>32.158000000000001</v>
      </c>
      <c r="H12" s="12">
        <f>6.7*0.14</f>
        <v>0.93800000000000017</v>
      </c>
      <c r="I12" s="12">
        <f>1.1*0.14</f>
        <v>0.15400000000000003</v>
      </c>
      <c r="J12" s="13">
        <f>48.3*0.14</f>
        <v>6.7620000000000005</v>
      </c>
    </row>
    <row r="13" spans="1:12" ht="16.5" thickBot="1" x14ac:dyDescent="0.3">
      <c r="A13" s="74" t="s">
        <v>15</v>
      </c>
      <c r="B13" s="75"/>
      <c r="C13" s="75"/>
      <c r="D13" s="75"/>
      <c r="E13" s="76"/>
      <c r="F13" s="31">
        <f>SUM(F8:F12)</f>
        <v>44.529999999999994</v>
      </c>
      <c r="G13" s="31">
        <f t="shared" ref="G13:J13" si="0">SUM(G8:G12)</f>
        <v>393.83800000000002</v>
      </c>
      <c r="H13" s="31">
        <f t="shared" si="0"/>
        <v>9.5888000000000009</v>
      </c>
      <c r="I13" s="31">
        <f t="shared" si="0"/>
        <v>17.2453</v>
      </c>
      <c r="J13" s="31">
        <f t="shared" si="0"/>
        <v>48.432300000000005</v>
      </c>
    </row>
    <row r="14" spans="1:12" s="49" customFormat="1" ht="15.75" x14ac:dyDescent="0.25">
      <c r="A14" s="62" t="s">
        <v>28</v>
      </c>
      <c r="B14" s="54" t="s">
        <v>30</v>
      </c>
      <c r="C14" s="14" t="s">
        <v>60</v>
      </c>
      <c r="D14" s="53" t="s">
        <v>61</v>
      </c>
      <c r="E14" s="15">
        <v>10</v>
      </c>
      <c r="F14" s="37">
        <v>1.69</v>
      </c>
      <c r="G14" s="37">
        <v>1.2</v>
      </c>
      <c r="H14" s="37">
        <v>7.1999999999999995E-2</v>
      </c>
      <c r="I14" s="37">
        <v>0.01</v>
      </c>
      <c r="J14" s="45">
        <v>0.192</v>
      </c>
    </row>
    <row r="15" spans="1:12" s="42" customFormat="1" ht="30" x14ac:dyDescent="0.25">
      <c r="A15" s="56"/>
      <c r="B15" s="8" t="s">
        <v>16</v>
      </c>
      <c r="C15" s="6" t="s">
        <v>54</v>
      </c>
      <c r="D15" s="6" t="s">
        <v>55</v>
      </c>
      <c r="E15" s="18" t="s">
        <v>56</v>
      </c>
      <c r="F15" s="7">
        <v>20.7</v>
      </c>
      <c r="G15" s="7">
        <v>105.95</v>
      </c>
      <c r="H15" s="7">
        <v>2.0299999999999998</v>
      </c>
      <c r="I15" s="7">
        <v>6.45</v>
      </c>
      <c r="J15" s="9">
        <v>8.26</v>
      </c>
      <c r="K15"/>
    </row>
    <row r="16" spans="1:12" s="27" customFormat="1" x14ac:dyDescent="0.25">
      <c r="A16" s="56"/>
      <c r="B16" s="8" t="s">
        <v>13</v>
      </c>
      <c r="C16" s="6" t="s">
        <v>35</v>
      </c>
      <c r="D16" s="6" t="s">
        <v>36</v>
      </c>
      <c r="E16" s="18" t="s">
        <v>62</v>
      </c>
      <c r="F16" s="7">
        <v>31.58</v>
      </c>
      <c r="G16" s="28">
        <f>309*0.7</f>
        <v>216.29999999999998</v>
      </c>
      <c r="H16" s="28">
        <f>10.64*0.7</f>
        <v>7.4479999999999995</v>
      </c>
      <c r="I16" s="28">
        <f>28.19*0.7</f>
        <v>19.733000000000001</v>
      </c>
      <c r="J16" s="29">
        <f>2.89*0.7</f>
        <v>2.0230000000000001</v>
      </c>
      <c r="K16"/>
    </row>
    <row r="17" spans="1:11" s="41" customFormat="1" x14ac:dyDescent="0.25">
      <c r="A17" s="56"/>
      <c r="B17" s="8" t="s">
        <v>17</v>
      </c>
      <c r="C17" s="6" t="s">
        <v>58</v>
      </c>
      <c r="D17" s="6" t="s">
        <v>59</v>
      </c>
      <c r="E17" s="18">
        <v>100</v>
      </c>
      <c r="F17" s="7">
        <v>7.46</v>
      </c>
      <c r="G17" s="7">
        <f>1123*0.1</f>
        <v>112.30000000000001</v>
      </c>
      <c r="H17" s="7">
        <f>36.78*0.1</f>
        <v>3.6780000000000004</v>
      </c>
      <c r="I17" s="7">
        <f>30.1*0.1</f>
        <v>3.0100000000000002</v>
      </c>
      <c r="J17" s="9">
        <f>176.3*0.1</f>
        <v>17.630000000000003</v>
      </c>
    </row>
    <row r="18" spans="1:11" s="30" customFormat="1" x14ac:dyDescent="0.25">
      <c r="A18" s="56"/>
      <c r="B18" s="8" t="s">
        <v>52</v>
      </c>
      <c r="C18" s="6" t="s">
        <v>63</v>
      </c>
      <c r="D18" s="6" t="s">
        <v>64</v>
      </c>
      <c r="E18" s="18">
        <v>200</v>
      </c>
      <c r="F18" s="7">
        <v>7.56</v>
      </c>
      <c r="G18" s="7">
        <v>132.80000000000001</v>
      </c>
      <c r="H18" s="28">
        <v>0.66</v>
      </c>
      <c r="I18" s="28">
        <v>0.09</v>
      </c>
      <c r="J18" s="29">
        <v>32.01</v>
      </c>
      <c r="K18"/>
    </row>
    <row r="19" spans="1:11" s="41" customFormat="1" x14ac:dyDescent="0.25">
      <c r="A19" s="56"/>
      <c r="B19" s="8" t="s">
        <v>51</v>
      </c>
      <c r="C19" s="6" t="s">
        <v>65</v>
      </c>
      <c r="D19" s="6" t="s">
        <v>66</v>
      </c>
      <c r="E19" s="18">
        <v>50</v>
      </c>
      <c r="F19" s="7">
        <v>5.18</v>
      </c>
      <c r="G19" s="7">
        <v>170.8</v>
      </c>
      <c r="H19" s="28">
        <v>1.8</v>
      </c>
      <c r="I19" s="28">
        <v>2.25</v>
      </c>
      <c r="J19" s="29">
        <v>14.5</v>
      </c>
      <c r="K19"/>
    </row>
    <row r="20" spans="1:11" s="41" customFormat="1" ht="15.75" thickBot="1" x14ac:dyDescent="0.3">
      <c r="A20" s="63"/>
      <c r="B20" s="10" t="s">
        <v>14</v>
      </c>
      <c r="C20" s="11" t="s">
        <v>31</v>
      </c>
      <c r="D20" s="11" t="s">
        <v>32</v>
      </c>
      <c r="E20" s="19">
        <v>12.5</v>
      </c>
      <c r="F20" s="20">
        <v>0.56000000000000005</v>
      </c>
      <c r="G20" s="20">
        <f>229.7*0.125</f>
        <v>28.712499999999999</v>
      </c>
      <c r="H20" s="12">
        <f>6.7*0.125</f>
        <v>0.83750000000000002</v>
      </c>
      <c r="I20" s="12">
        <f>1.1*0.125</f>
        <v>0.13750000000000001</v>
      </c>
      <c r="J20" s="13">
        <f>48.3*0.125</f>
        <v>6.0374999999999996</v>
      </c>
    </row>
    <row r="21" spans="1:11" ht="16.5" thickBot="1" x14ac:dyDescent="0.3">
      <c r="A21" s="59" t="s">
        <v>15</v>
      </c>
      <c r="B21" s="72"/>
      <c r="C21" s="72"/>
      <c r="D21" s="72"/>
      <c r="E21" s="73"/>
      <c r="F21" s="21">
        <f>SUM(F14:F20)</f>
        <v>74.72999999999999</v>
      </c>
      <c r="G21" s="21">
        <f t="shared" ref="G21:J21" si="1">SUM(G14:G20)</f>
        <v>768.06249999999989</v>
      </c>
      <c r="H21" s="21">
        <f t="shared" si="1"/>
        <v>16.525500000000001</v>
      </c>
      <c r="I21" s="21">
        <f t="shared" si="1"/>
        <v>31.680500000000002</v>
      </c>
      <c r="J21" s="21">
        <f t="shared" si="1"/>
        <v>80.652500000000003</v>
      </c>
      <c r="K21"/>
    </row>
    <row r="22" spans="1:11" s="30" customFormat="1" x14ac:dyDescent="0.25">
      <c r="A22" s="57" t="s">
        <v>29</v>
      </c>
      <c r="B22" s="22" t="s">
        <v>34</v>
      </c>
      <c r="C22" s="23" t="s">
        <v>37</v>
      </c>
      <c r="D22" s="23" t="s">
        <v>44</v>
      </c>
      <c r="E22" s="36" t="s">
        <v>45</v>
      </c>
      <c r="F22" s="37">
        <v>37.24</v>
      </c>
      <c r="G22" s="25">
        <v>160</v>
      </c>
      <c r="H22" s="25">
        <v>5</v>
      </c>
      <c r="I22" s="25">
        <v>6.2</v>
      </c>
      <c r="J22" s="26">
        <v>22</v>
      </c>
    </row>
    <row r="23" spans="1:11" s="41" customFormat="1" ht="30.75" thickBot="1" x14ac:dyDescent="0.3">
      <c r="A23" s="58"/>
      <c r="B23" s="8" t="s">
        <v>51</v>
      </c>
      <c r="C23" s="11" t="s">
        <v>67</v>
      </c>
      <c r="D23" s="11" t="s">
        <v>68</v>
      </c>
      <c r="E23" s="19">
        <v>55</v>
      </c>
      <c r="F23" s="20">
        <v>7.29</v>
      </c>
      <c r="G23" s="51">
        <f>194/75*55</f>
        <v>142.26666666666665</v>
      </c>
      <c r="H23" s="51">
        <f>4.11/75*55</f>
        <v>3.0140000000000002</v>
      </c>
      <c r="I23" s="51">
        <f>1.35/75*55</f>
        <v>0.9900000000000001</v>
      </c>
      <c r="J23" s="52">
        <f>41.43/75*55</f>
        <v>30.382000000000001</v>
      </c>
      <c r="K23"/>
    </row>
    <row r="24" spans="1:11" ht="16.5" thickBot="1" x14ac:dyDescent="0.3">
      <c r="A24" s="59" t="s">
        <v>15</v>
      </c>
      <c r="B24" s="60"/>
      <c r="C24" s="60"/>
      <c r="D24" s="60"/>
      <c r="E24" s="61"/>
      <c r="F24" s="3">
        <f>SUM(F22:F23)</f>
        <v>44.53</v>
      </c>
      <c r="G24" s="3">
        <f>SUM(G22:G23)</f>
        <v>302.26666666666665</v>
      </c>
      <c r="H24" s="3">
        <f>SUM(H22:H23)</f>
        <v>8.0139999999999993</v>
      </c>
      <c r="I24" s="3">
        <f>SUM(I22:I23)</f>
        <v>7.19</v>
      </c>
      <c r="J24" s="3">
        <f>SUM(J22:J23)</f>
        <v>52.382000000000005</v>
      </c>
      <c r="K24"/>
    </row>
    <row r="26" spans="1:11" ht="15.75" thickBot="1" x14ac:dyDescent="0.3">
      <c r="A26" s="70" t="s">
        <v>24</v>
      </c>
      <c r="B26" s="70"/>
      <c r="C26" s="70"/>
      <c r="D26" s="70"/>
      <c r="E26" s="70"/>
      <c r="F26" s="70"/>
      <c r="G26" s="70"/>
      <c r="H26" s="70"/>
      <c r="I26" s="70"/>
      <c r="J26" s="70"/>
    </row>
    <row r="27" spans="1:11" ht="15.75" x14ac:dyDescent="0.25">
      <c r="A27" s="24"/>
      <c r="B27" s="24"/>
      <c r="C27" s="69" t="s">
        <v>22</v>
      </c>
      <c r="D27" s="69"/>
      <c r="G27" s="71"/>
      <c r="H27" s="71"/>
      <c r="I27" s="71"/>
      <c r="J27" s="71"/>
    </row>
    <row r="28" spans="1:11" x14ac:dyDescent="0.25">
      <c r="A28" s="1"/>
      <c r="B28" s="1"/>
      <c r="C28" s="1"/>
      <c r="D28" s="1"/>
    </row>
    <row r="29" spans="1:11" x14ac:dyDescent="0.25">
      <c r="A29" s="55" t="s">
        <v>23</v>
      </c>
      <c r="B29" s="55"/>
    </row>
    <row r="30" spans="1:11" x14ac:dyDescent="0.25">
      <c r="A30" s="55" t="s">
        <v>25</v>
      </c>
      <c r="B30" s="55"/>
    </row>
    <row r="31" spans="1:11" x14ac:dyDescent="0.25">
      <c r="A31" s="4"/>
    </row>
  </sheetData>
  <mergeCells count="15">
    <mergeCell ref="B1:C1"/>
    <mergeCell ref="G1:J1"/>
    <mergeCell ref="C27:D27"/>
    <mergeCell ref="A26:J26"/>
    <mergeCell ref="G27:J27"/>
    <mergeCell ref="A7:E7"/>
    <mergeCell ref="A8:A12"/>
    <mergeCell ref="A13:E13"/>
    <mergeCell ref="A21:E21"/>
    <mergeCell ref="A29:B29"/>
    <mergeCell ref="A30:B30"/>
    <mergeCell ref="A3:A6"/>
    <mergeCell ref="A22:A23"/>
    <mergeCell ref="A24:E24"/>
    <mergeCell ref="A14:A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A7" workbookViewId="0">
      <selection activeCell="J26" sqref="J26"/>
    </sheetView>
  </sheetViews>
  <sheetFormatPr defaultRowHeight="15" x14ac:dyDescent="0.25"/>
  <cols>
    <col min="1" max="1" width="24" style="41" customWidth="1"/>
    <col min="2" max="2" width="24.7109375" style="41" customWidth="1"/>
    <col min="3" max="3" width="12.28515625" style="41" customWidth="1"/>
    <col min="4" max="4" width="46.28515625" style="41" customWidth="1"/>
    <col min="5" max="5" width="10.140625" style="41" bestFit="1" customWidth="1"/>
    <col min="6" max="6" width="9.140625" style="41"/>
    <col min="7" max="7" width="18.140625" style="41" customWidth="1"/>
    <col min="8" max="8" width="11.42578125" style="41" bestFit="1" customWidth="1"/>
    <col min="9" max="9" width="9.140625" style="41"/>
    <col min="10" max="10" width="10.85546875" style="41" customWidth="1"/>
    <col min="11" max="16384" width="9.140625" style="41"/>
  </cols>
  <sheetData>
    <row r="1" spans="1:12" ht="15.75" thickBot="1" x14ac:dyDescent="0.3">
      <c r="A1" s="1" t="s">
        <v>0</v>
      </c>
      <c r="B1" s="64" t="s">
        <v>21</v>
      </c>
      <c r="C1" s="65"/>
      <c r="D1" s="1" t="s">
        <v>1</v>
      </c>
      <c r="E1" s="44"/>
      <c r="F1" s="1" t="s">
        <v>2</v>
      </c>
      <c r="G1" s="66">
        <v>44666</v>
      </c>
      <c r="H1" s="67"/>
      <c r="I1" s="67"/>
      <c r="J1" s="68"/>
      <c r="K1" s="1"/>
      <c r="L1" s="1"/>
    </row>
    <row r="2" spans="1:12" ht="15.75" thickBot="1" x14ac:dyDescent="0.3">
      <c r="A2" s="43" t="s">
        <v>3</v>
      </c>
      <c r="B2" s="5" t="s">
        <v>4</v>
      </c>
      <c r="C2" s="40" t="s">
        <v>5</v>
      </c>
      <c r="D2" s="43" t="s">
        <v>6</v>
      </c>
      <c r="E2" s="43" t="s">
        <v>7</v>
      </c>
      <c r="F2" s="43" t="s">
        <v>8</v>
      </c>
      <c r="G2" s="43" t="s">
        <v>9</v>
      </c>
      <c r="H2" s="43" t="s">
        <v>10</v>
      </c>
      <c r="I2" s="43" t="s">
        <v>11</v>
      </c>
      <c r="J2" s="43" t="s">
        <v>12</v>
      </c>
    </row>
    <row r="3" spans="1:12" ht="15" customHeight="1" x14ac:dyDescent="0.25">
      <c r="A3" s="82" t="s">
        <v>46</v>
      </c>
      <c r="B3" s="22" t="s">
        <v>13</v>
      </c>
      <c r="C3" s="14" t="s">
        <v>39</v>
      </c>
      <c r="D3" s="14" t="s">
        <v>40</v>
      </c>
      <c r="E3" s="15" t="s">
        <v>41</v>
      </c>
      <c r="F3" s="15">
        <v>23.23</v>
      </c>
      <c r="G3" s="16">
        <v>289</v>
      </c>
      <c r="H3" s="16">
        <v>8.1999999999999993</v>
      </c>
      <c r="I3" s="16">
        <v>10.6</v>
      </c>
      <c r="J3" s="17">
        <v>40.1</v>
      </c>
    </row>
    <row r="4" spans="1:12" x14ac:dyDescent="0.25">
      <c r="A4" s="83"/>
      <c r="B4" s="8" t="s">
        <v>13</v>
      </c>
      <c r="C4" s="32" t="s">
        <v>42</v>
      </c>
      <c r="D4" s="33" t="s">
        <v>43</v>
      </c>
      <c r="E4" s="18" t="s">
        <v>69</v>
      </c>
      <c r="F4" s="7">
        <v>42.29</v>
      </c>
      <c r="G4" s="34">
        <f>274*0.75+260*0.15</f>
        <v>244.5</v>
      </c>
      <c r="H4" s="34">
        <f>17.46*0.75+1.5/20*15</f>
        <v>14.22</v>
      </c>
      <c r="I4" s="34">
        <f>15.4*0.75+0.04/20*15</f>
        <v>11.58</v>
      </c>
      <c r="J4" s="35">
        <f>16.48*0.75+11.36/20*15</f>
        <v>20.88</v>
      </c>
    </row>
    <row r="5" spans="1:12" x14ac:dyDescent="0.25">
      <c r="A5" s="83"/>
      <c r="B5" s="8" t="s">
        <v>18</v>
      </c>
      <c r="C5" s="6" t="s">
        <v>19</v>
      </c>
      <c r="D5" s="6" t="s">
        <v>20</v>
      </c>
      <c r="E5" s="18" t="s">
        <v>33</v>
      </c>
      <c r="F5" s="7">
        <v>3.57</v>
      </c>
      <c r="G5" s="7">
        <v>60</v>
      </c>
      <c r="H5" s="7">
        <v>7.0000000000000007E-2</v>
      </c>
      <c r="I5" s="7">
        <v>0.02</v>
      </c>
      <c r="J5" s="9">
        <v>15</v>
      </c>
      <c r="K5"/>
    </row>
    <row r="6" spans="1:12" s="42" customFormat="1" ht="15.75" thickBot="1" x14ac:dyDescent="0.3">
      <c r="A6" s="83"/>
      <c r="B6" s="10" t="s">
        <v>14</v>
      </c>
      <c r="C6" s="11" t="s">
        <v>31</v>
      </c>
      <c r="D6" s="11" t="s">
        <v>32</v>
      </c>
      <c r="E6" s="19">
        <v>9.5</v>
      </c>
      <c r="F6" s="20">
        <v>0.41</v>
      </c>
      <c r="G6" s="20">
        <f>229.7*0.095</f>
        <v>21.8215</v>
      </c>
      <c r="H6" s="12">
        <f>6.7*0.095</f>
        <v>0.63650000000000007</v>
      </c>
      <c r="I6" s="12">
        <f>1.1*0.095</f>
        <v>0.10450000000000001</v>
      </c>
      <c r="J6" s="13">
        <f>48.3*0.095</f>
        <v>4.5884999999999998</v>
      </c>
      <c r="K6"/>
    </row>
    <row r="7" spans="1:12" ht="16.5" thickBot="1" x14ac:dyDescent="0.3">
      <c r="A7" s="59" t="s">
        <v>15</v>
      </c>
      <c r="B7" s="72"/>
      <c r="C7" s="72"/>
      <c r="D7" s="72"/>
      <c r="E7" s="73"/>
      <c r="F7" s="21">
        <f>SUM(F3:F6)</f>
        <v>69.499999999999986</v>
      </c>
      <c r="G7" s="21">
        <f>SUM(G3:G6)</f>
        <v>615.32150000000001</v>
      </c>
      <c r="H7" s="21">
        <f>SUM(H3:H6)</f>
        <v>23.126500000000004</v>
      </c>
      <c r="I7" s="21">
        <f>SUM(I3:I6)</f>
        <v>22.304500000000001</v>
      </c>
      <c r="J7" s="21">
        <f>SUM(J3:J6)</f>
        <v>80.5685</v>
      </c>
    </row>
    <row r="8" spans="1:12" ht="15" customHeight="1" x14ac:dyDescent="0.25">
      <c r="A8" s="77" t="s">
        <v>47</v>
      </c>
      <c r="B8" s="22" t="s">
        <v>13</v>
      </c>
      <c r="C8" s="14" t="s">
        <v>39</v>
      </c>
      <c r="D8" s="14" t="s">
        <v>40</v>
      </c>
      <c r="E8" s="15" t="s">
        <v>41</v>
      </c>
      <c r="F8" s="15">
        <v>23.23</v>
      </c>
      <c r="G8" s="16">
        <v>289</v>
      </c>
      <c r="H8" s="16">
        <v>8.1999999999999993</v>
      </c>
      <c r="I8" s="16">
        <v>10.6</v>
      </c>
      <c r="J8" s="17">
        <v>40.1</v>
      </c>
    </row>
    <row r="9" spans="1:12" ht="15" customHeight="1" x14ac:dyDescent="0.25">
      <c r="A9" s="78"/>
      <c r="B9" s="8" t="s">
        <v>18</v>
      </c>
      <c r="C9" s="6" t="s">
        <v>19</v>
      </c>
      <c r="D9" s="6" t="s">
        <v>20</v>
      </c>
      <c r="E9" s="18" t="s">
        <v>33</v>
      </c>
      <c r="F9" s="7">
        <v>3.57</v>
      </c>
      <c r="G9" s="7">
        <v>60</v>
      </c>
      <c r="H9" s="7">
        <v>7.0000000000000007E-2</v>
      </c>
      <c r="I9" s="7">
        <v>0.02</v>
      </c>
      <c r="J9" s="9">
        <v>15</v>
      </c>
    </row>
    <row r="10" spans="1:12" ht="15.75" thickBot="1" x14ac:dyDescent="0.3">
      <c r="A10" s="79"/>
      <c r="B10" s="10" t="s">
        <v>14</v>
      </c>
      <c r="C10" s="11" t="s">
        <v>37</v>
      </c>
      <c r="D10" s="11" t="s">
        <v>38</v>
      </c>
      <c r="E10" s="19">
        <v>4.5</v>
      </c>
      <c r="F10" s="20">
        <v>0.2</v>
      </c>
      <c r="G10" s="20">
        <f>280*0.045</f>
        <v>12.6</v>
      </c>
      <c r="H10" s="12">
        <f>8*0.045</f>
        <v>0.36</v>
      </c>
      <c r="I10" s="12">
        <f>3*0.045</f>
        <v>0.13500000000000001</v>
      </c>
      <c r="J10" s="13">
        <f>54*0.045</f>
        <v>2.4299999999999997</v>
      </c>
      <c r="K10"/>
    </row>
    <row r="11" spans="1:12" ht="16.5" thickBot="1" x14ac:dyDescent="0.3">
      <c r="A11" s="59" t="s">
        <v>15</v>
      </c>
      <c r="B11" s="72"/>
      <c r="C11" s="72"/>
      <c r="D11" s="72"/>
      <c r="E11" s="73"/>
      <c r="F11" s="21">
        <f>SUM(F8:F10)</f>
        <v>27</v>
      </c>
      <c r="G11" s="21">
        <f>SUM(G8:G10)</f>
        <v>361.6</v>
      </c>
      <c r="H11" s="21">
        <f>SUM(H8:H10)</f>
        <v>8.629999999999999</v>
      </c>
      <c r="I11" s="21">
        <f>SUM(I8:I10)</f>
        <v>10.754999999999999</v>
      </c>
      <c r="J11" s="21">
        <f>SUM(J8:J10)</f>
        <v>57.53</v>
      </c>
      <c r="K11"/>
    </row>
    <row r="12" spans="1:12" ht="15" customHeight="1" x14ac:dyDescent="0.25">
      <c r="A12" s="80" t="s">
        <v>48</v>
      </c>
      <c r="B12" s="22" t="s">
        <v>30</v>
      </c>
      <c r="C12" s="23" t="s">
        <v>70</v>
      </c>
      <c r="D12" s="23" t="s">
        <v>71</v>
      </c>
      <c r="E12" s="36" t="s">
        <v>72</v>
      </c>
      <c r="F12" s="37">
        <v>3.43</v>
      </c>
      <c r="G12" s="16">
        <v>83.44</v>
      </c>
      <c r="H12" s="37">
        <v>1.4</v>
      </c>
      <c r="I12" s="37">
        <v>0.22</v>
      </c>
      <c r="J12" s="45">
        <v>19.41</v>
      </c>
    </row>
    <row r="13" spans="1:12" ht="15" customHeight="1" thickBot="1" x14ac:dyDescent="0.3">
      <c r="A13" s="81"/>
      <c r="B13" s="10" t="s">
        <v>18</v>
      </c>
      <c r="C13" s="11" t="s">
        <v>19</v>
      </c>
      <c r="D13" s="11" t="s">
        <v>20</v>
      </c>
      <c r="E13" s="19" t="s">
        <v>33</v>
      </c>
      <c r="F13" s="20">
        <v>3.57</v>
      </c>
      <c r="G13" s="20">
        <v>60</v>
      </c>
      <c r="H13" s="20">
        <v>7.0000000000000007E-2</v>
      </c>
      <c r="I13" s="20">
        <v>0.02</v>
      </c>
      <c r="J13" s="46">
        <v>15</v>
      </c>
    </row>
    <row r="14" spans="1:12" ht="16.5" thickBot="1" x14ac:dyDescent="0.3">
      <c r="A14" s="59" t="s">
        <v>15</v>
      </c>
      <c r="B14" s="60"/>
      <c r="C14" s="60"/>
      <c r="D14" s="60"/>
      <c r="E14" s="61"/>
      <c r="F14" s="3">
        <f>SUM(F12:F13)</f>
        <v>7</v>
      </c>
      <c r="G14" s="3">
        <f>SUM(G12:G13)</f>
        <v>143.44</v>
      </c>
      <c r="H14" s="3">
        <f>SUM(H12:H13)</f>
        <v>1.47</v>
      </c>
      <c r="I14" s="3">
        <f>SUM(I12:I13)</f>
        <v>0.24</v>
      </c>
      <c r="J14" s="3">
        <f>SUM(J12:J13)</f>
        <v>34.409999999999997</v>
      </c>
      <c r="K14"/>
    </row>
    <row r="15" spans="1:12" ht="30" x14ac:dyDescent="0.25">
      <c r="A15" s="77" t="s">
        <v>49</v>
      </c>
      <c r="B15" s="22" t="s">
        <v>16</v>
      </c>
      <c r="C15" s="23" t="s">
        <v>54</v>
      </c>
      <c r="D15" s="23" t="s">
        <v>55</v>
      </c>
      <c r="E15" s="15" t="s">
        <v>56</v>
      </c>
      <c r="F15" s="16">
        <v>20.7</v>
      </c>
      <c r="G15" s="16">
        <v>105.95</v>
      </c>
      <c r="H15" s="16">
        <v>2.0299999999999998</v>
      </c>
      <c r="I15" s="16">
        <v>6.45</v>
      </c>
      <c r="J15" s="17">
        <v>8.26</v>
      </c>
      <c r="K15"/>
    </row>
    <row r="16" spans="1:12" x14ac:dyDescent="0.25">
      <c r="A16" s="78"/>
      <c r="B16" s="8" t="s">
        <v>13</v>
      </c>
      <c r="C16" s="6" t="s">
        <v>35</v>
      </c>
      <c r="D16" s="6" t="s">
        <v>36</v>
      </c>
      <c r="E16" s="18" t="s">
        <v>57</v>
      </c>
      <c r="F16" s="7">
        <v>12.18</v>
      </c>
      <c r="G16" s="28">
        <f>309*0.27</f>
        <v>83.43</v>
      </c>
      <c r="H16" s="28">
        <f>10.64*0.27</f>
        <v>2.8728000000000002</v>
      </c>
      <c r="I16" s="28">
        <f>28.19*0.27</f>
        <v>7.6113000000000008</v>
      </c>
      <c r="J16" s="29">
        <f>2.89*0.27</f>
        <v>0.7803000000000001</v>
      </c>
      <c r="K16"/>
    </row>
    <row r="17" spans="1:11" x14ac:dyDescent="0.25">
      <c r="A17" s="78"/>
      <c r="B17" s="8" t="s">
        <v>17</v>
      </c>
      <c r="C17" s="6" t="s">
        <v>58</v>
      </c>
      <c r="D17" s="6" t="s">
        <v>59</v>
      </c>
      <c r="E17" s="18">
        <v>100</v>
      </c>
      <c r="F17" s="7">
        <v>7.46</v>
      </c>
      <c r="G17" s="7">
        <f>1123*0.1</f>
        <v>112.30000000000001</v>
      </c>
      <c r="H17" s="7">
        <f>36.78*0.1</f>
        <v>3.6780000000000004</v>
      </c>
      <c r="I17" s="7">
        <f>30.1*0.1</f>
        <v>3.0100000000000002</v>
      </c>
      <c r="J17" s="9">
        <f>176.3*0.1</f>
        <v>17.630000000000003</v>
      </c>
    </row>
    <row r="18" spans="1:11" x14ac:dyDescent="0.25">
      <c r="A18" s="78"/>
      <c r="B18" s="8" t="s">
        <v>18</v>
      </c>
      <c r="C18" s="6" t="s">
        <v>19</v>
      </c>
      <c r="D18" s="6" t="s">
        <v>20</v>
      </c>
      <c r="E18" s="18" t="s">
        <v>33</v>
      </c>
      <c r="F18" s="7">
        <v>3.57</v>
      </c>
      <c r="G18" s="7">
        <v>60</v>
      </c>
      <c r="H18" s="7">
        <v>7.0000000000000007E-2</v>
      </c>
      <c r="I18" s="7">
        <v>0.02</v>
      </c>
      <c r="J18" s="9">
        <v>15</v>
      </c>
      <c r="K18"/>
    </row>
    <row r="19" spans="1:11" ht="15.75" thickBot="1" x14ac:dyDescent="0.3">
      <c r="A19" s="86"/>
      <c r="B19" s="10" t="s">
        <v>14</v>
      </c>
      <c r="C19" s="11" t="s">
        <v>31</v>
      </c>
      <c r="D19" s="11" t="s">
        <v>32</v>
      </c>
      <c r="E19" s="19">
        <v>24.5</v>
      </c>
      <c r="F19" s="20">
        <v>1.0900000000000001</v>
      </c>
      <c r="G19" s="20">
        <f>229.7*0.245</f>
        <v>56.276499999999999</v>
      </c>
      <c r="H19" s="12">
        <f>6.7*0.245</f>
        <v>1.6415</v>
      </c>
      <c r="I19" s="12">
        <f>1.1*0.245</f>
        <v>0.26950000000000002</v>
      </c>
      <c r="J19" s="13">
        <f>48.3*0.245</f>
        <v>11.833499999999999</v>
      </c>
    </row>
    <row r="20" spans="1:11" ht="16.5" thickBot="1" x14ac:dyDescent="0.3">
      <c r="A20" s="74" t="s">
        <v>15</v>
      </c>
      <c r="B20" s="75"/>
      <c r="C20" s="75"/>
      <c r="D20" s="75"/>
      <c r="E20" s="76"/>
      <c r="F20" s="31">
        <f>SUM(F15:F19)</f>
        <v>45</v>
      </c>
      <c r="G20" s="31">
        <f t="shared" ref="G20:J20" si="0">SUM(G15:G19)</f>
        <v>417.95650000000001</v>
      </c>
      <c r="H20" s="31">
        <f t="shared" si="0"/>
        <v>10.292300000000001</v>
      </c>
      <c r="I20" s="31">
        <f t="shared" si="0"/>
        <v>17.360800000000001</v>
      </c>
      <c r="J20" s="31">
        <f t="shared" si="0"/>
        <v>53.503800000000005</v>
      </c>
    </row>
    <row r="21" spans="1:11" s="42" customFormat="1" ht="15.75" x14ac:dyDescent="0.25">
      <c r="A21" s="82" t="s">
        <v>50</v>
      </c>
      <c r="B21" s="54" t="s">
        <v>30</v>
      </c>
      <c r="C21" s="14" t="s">
        <v>60</v>
      </c>
      <c r="D21" s="53" t="s">
        <v>61</v>
      </c>
      <c r="E21" s="15">
        <v>10</v>
      </c>
      <c r="F21" s="37">
        <v>1.69</v>
      </c>
      <c r="G21" s="37">
        <v>1.2</v>
      </c>
      <c r="H21" s="37">
        <v>7.1999999999999995E-2</v>
      </c>
      <c r="I21" s="37">
        <v>0.01</v>
      </c>
      <c r="J21" s="45">
        <v>0.192</v>
      </c>
      <c r="K21"/>
    </row>
    <row r="22" spans="1:11" ht="30" x14ac:dyDescent="0.25">
      <c r="A22" s="83"/>
      <c r="B22" s="8" t="s">
        <v>16</v>
      </c>
      <c r="C22" s="6" t="s">
        <v>54</v>
      </c>
      <c r="D22" s="6" t="s">
        <v>55</v>
      </c>
      <c r="E22" s="18" t="s">
        <v>56</v>
      </c>
      <c r="F22" s="7">
        <v>20.7</v>
      </c>
      <c r="G22" s="7">
        <v>105.95</v>
      </c>
      <c r="H22" s="7">
        <v>2.0299999999999998</v>
      </c>
      <c r="I22" s="7">
        <v>6.45</v>
      </c>
      <c r="J22" s="9">
        <v>8.26</v>
      </c>
      <c r="K22"/>
    </row>
    <row r="23" spans="1:11" x14ac:dyDescent="0.25">
      <c r="A23" s="83"/>
      <c r="B23" s="8" t="s">
        <v>13</v>
      </c>
      <c r="C23" s="6" t="s">
        <v>35</v>
      </c>
      <c r="D23" s="6" t="s">
        <v>36</v>
      </c>
      <c r="E23" s="18" t="s">
        <v>62</v>
      </c>
      <c r="F23" s="7">
        <v>31.58</v>
      </c>
      <c r="G23" s="28">
        <f>309*0.7</f>
        <v>216.29999999999998</v>
      </c>
      <c r="H23" s="28">
        <f>10.64*0.7</f>
        <v>7.4479999999999995</v>
      </c>
      <c r="I23" s="28">
        <f>28.19*0.7</f>
        <v>19.733000000000001</v>
      </c>
      <c r="J23" s="29">
        <f>2.89*0.7</f>
        <v>2.0230000000000001</v>
      </c>
    </row>
    <row r="24" spans="1:11" x14ac:dyDescent="0.25">
      <c r="A24" s="83"/>
      <c r="B24" s="8" t="s">
        <v>17</v>
      </c>
      <c r="C24" s="6" t="s">
        <v>58</v>
      </c>
      <c r="D24" s="6" t="s">
        <v>59</v>
      </c>
      <c r="E24" s="18">
        <v>100</v>
      </c>
      <c r="F24" s="7">
        <v>7.46</v>
      </c>
      <c r="G24" s="7">
        <f>1123*0.1</f>
        <v>112.30000000000001</v>
      </c>
      <c r="H24" s="7">
        <f>36.78*0.1</f>
        <v>3.6780000000000004</v>
      </c>
      <c r="I24" s="7">
        <f>30.1*0.1</f>
        <v>3.0100000000000002</v>
      </c>
      <c r="J24" s="9">
        <f>176.3*0.1</f>
        <v>17.630000000000003</v>
      </c>
      <c r="K24"/>
    </row>
    <row r="25" spans="1:11" x14ac:dyDescent="0.25">
      <c r="A25" s="83"/>
      <c r="B25" s="8" t="s">
        <v>52</v>
      </c>
      <c r="C25" s="6" t="s">
        <v>63</v>
      </c>
      <c r="D25" s="6" t="s">
        <v>64</v>
      </c>
      <c r="E25" s="18">
        <v>200</v>
      </c>
      <c r="F25" s="7">
        <v>7.56</v>
      </c>
      <c r="G25" s="7">
        <v>132.80000000000001</v>
      </c>
      <c r="H25" s="28">
        <v>0.66</v>
      </c>
      <c r="I25" s="28">
        <v>0.09</v>
      </c>
      <c r="J25" s="29">
        <v>32.01</v>
      </c>
      <c r="K25"/>
    </row>
    <row r="26" spans="1:11" ht="15.75" thickBot="1" x14ac:dyDescent="0.3">
      <c r="A26" s="83"/>
      <c r="B26" s="10" t="s">
        <v>14</v>
      </c>
      <c r="C26" s="11" t="s">
        <v>31</v>
      </c>
      <c r="D26" s="11" t="s">
        <v>32</v>
      </c>
      <c r="E26" s="19">
        <v>11.5</v>
      </c>
      <c r="F26" s="20">
        <v>0.51</v>
      </c>
      <c r="G26" s="20">
        <f>229.7*0.115</f>
        <v>26.415500000000002</v>
      </c>
      <c r="H26" s="12">
        <f>6.7*0.115</f>
        <v>0.77050000000000007</v>
      </c>
      <c r="I26" s="12">
        <f>1.1*0.115</f>
        <v>0.12650000000000003</v>
      </c>
      <c r="J26" s="13">
        <f>48.3*0.115</f>
        <v>5.5545</v>
      </c>
    </row>
    <row r="27" spans="1:11" ht="16.5" thickBot="1" x14ac:dyDescent="0.3">
      <c r="A27" s="74" t="s">
        <v>15</v>
      </c>
      <c r="B27" s="84"/>
      <c r="C27" s="84"/>
      <c r="D27" s="84"/>
      <c r="E27" s="85"/>
      <c r="F27" s="47">
        <f>SUM(F21:F26)</f>
        <v>69.5</v>
      </c>
      <c r="G27" s="47">
        <f t="shared" ref="G27:J27" si="1">SUM(G21:G26)</f>
        <v>594.96549999999991</v>
      </c>
      <c r="H27" s="47">
        <f t="shared" si="1"/>
        <v>14.6585</v>
      </c>
      <c r="I27" s="47">
        <f t="shared" si="1"/>
        <v>29.419500000000003</v>
      </c>
      <c r="J27" s="48">
        <f t="shared" si="1"/>
        <v>65.669499999999999</v>
      </c>
      <c r="K27"/>
    </row>
    <row r="29" spans="1:11" ht="15.75" thickBot="1" x14ac:dyDescent="0.3">
      <c r="A29" s="70" t="s">
        <v>24</v>
      </c>
      <c r="B29" s="70"/>
      <c r="C29" s="70"/>
      <c r="D29" s="70"/>
      <c r="E29" s="70"/>
      <c r="F29" s="70"/>
      <c r="G29" s="70"/>
      <c r="H29" s="70"/>
      <c r="I29" s="70"/>
      <c r="J29" s="70"/>
    </row>
    <row r="30" spans="1:11" ht="15.75" x14ac:dyDescent="0.25">
      <c r="A30" s="24"/>
      <c r="B30" s="24"/>
      <c r="C30" s="69" t="s">
        <v>22</v>
      </c>
      <c r="D30" s="69"/>
      <c r="G30" s="71"/>
      <c r="H30" s="71"/>
      <c r="I30" s="71"/>
      <c r="J30" s="71"/>
    </row>
    <row r="31" spans="1:11" x14ac:dyDescent="0.25">
      <c r="A31" s="1"/>
      <c r="B31" s="1"/>
      <c r="C31" s="1"/>
      <c r="D31" s="1"/>
    </row>
    <row r="32" spans="1:11" x14ac:dyDescent="0.25">
      <c r="A32" s="55" t="s">
        <v>23</v>
      </c>
      <c r="B32" s="55"/>
    </row>
    <row r="33" spans="1:2" x14ac:dyDescent="0.25">
      <c r="A33" s="55" t="s">
        <v>25</v>
      </c>
      <c r="B33" s="55"/>
    </row>
    <row r="34" spans="1:2" x14ac:dyDescent="0.25">
      <c r="A34" s="39"/>
    </row>
  </sheetData>
  <mergeCells count="17">
    <mergeCell ref="B1:C1"/>
    <mergeCell ref="G1:J1"/>
    <mergeCell ref="A3:A6"/>
    <mergeCell ref="A7:E7"/>
    <mergeCell ref="A15:A19"/>
    <mergeCell ref="A32:B32"/>
    <mergeCell ref="A33:B33"/>
    <mergeCell ref="A8:A10"/>
    <mergeCell ref="A11:E11"/>
    <mergeCell ref="A12:A13"/>
    <mergeCell ref="A14:E14"/>
    <mergeCell ref="A21:A26"/>
    <mergeCell ref="A27:E27"/>
    <mergeCell ref="A29:J29"/>
    <mergeCell ref="C30:D30"/>
    <mergeCell ref="G30:J30"/>
    <mergeCell ref="A20:E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15.04 1-4 кл</vt:lpstr>
      <vt:lpstr>15.04 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2022-04-14T13:16:07Z</dcterms:modified>
</cp:coreProperties>
</file>