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6.04 1-4 кл" sheetId="1" r:id="rId1"/>
    <sheet name="26.04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6" i="2"/>
  <c r="I16" i="2"/>
  <c r="H16" i="2"/>
  <c r="G16" i="2"/>
  <c r="J15" i="2"/>
  <c r="I15" i="2"/>
  <c r="H15" i="2"/>
  <c r="G15" i="2"/>
  <c r="J8" i="2" l="1"/>
  <c r="I8" i="2"/>
  <c r="H8" i="2"/>
  <c r="G8" i="2"/>
  <c r="J10" i="2"/>
  <c r="I10" i="2"/>
  <c r="H10" i="2"/>
  <c r="G10" i="2"/>
  <c r="J4" i="2"/>
  <c r="I4" i="2"/>
  <c r="H4" i="2"/>
  <c r="G4" i="2"/>
  <c r="J3" i="2"/>
  <c r="I3" i="2"/>
  <c r="H3" i="2"/>
  <c r="G3" i="2"/>
  <c r="J6" i="2"/>
  <c r="I6" i="2"/>
  <c r="H6" i="2"/>
  <c r="G6" i="2"/>
  <c r="J11" i="1"/>
  <c r="I11" i="1"/>
  <c r="H11" i="1"/>
  <c r="G11" i="1"/>
  <c r="J9" i="1"/>
  <c r="I9" i="1"/>
  <c r="H9" i="1"/>
  <c r="G9" i="1"/>
  <c r="J3" i="1"/>
  <c r="I3" i="1"/>
  <c r="H3" i="1"/>
  <c r="G3" i="1"/>
  <c r="J6" i="1" l="1"/>
  <c r="I6" i="1"/>
  <c r="H6" i="1"/>
  <c r="G6" i="1"/>
  <c r="F7" i="2" l="1"/>
  <c r="J8" i="1" l="1"/>
  <c r="I8" i="1"/>
  <c r="H8" i="1"/>
  <c r="G8" i="1"/>
  <c r="F7" i="1" l="1"/>
  <c r="J14" i="2" l="1"/>
  <c r="H14" i="2"/>
  <c r="F14" i="2"/>
  <c r="I14" i="2"/>
  <c r="G14" i="2"/>
  <c r="F11" i="2"/>
  <c r="J11" i="2"/>
  <c r="I11" i="2"/>
  <c r="H11" i="2"/>
  <c r="G11" i="2"/>
  <c r="F19" i="2"/>
  <c r="J19" i="2"/>
  <c r="I19" i="2"/>
  <c r="H19" i="2"/>
  <c r="G19" i="2"/>
  <c r="J7" i="2"/>
  <c r="I7" i="2"/>
  <c r="H7" i="2"/>
  <c r="G7" i="2"/>
  <c r="F12" i="1" l="1"/>
  <c r="J12" i="1"/>
  <c r="I12" i="1"/>
  <c r="H12" i="1"/>
  <c r="G12" i="1"/>
  <c r="J7" i="1"/>
  <c r="I7" i="1"/>
  <c r="H7" i="1"/>
  <c r="G7" i="1"/>
</calcChain>
</file>

<file path=xl/sharedStrings.xml><?xml version="1.0" encoding="utf-8"?>
<sst xmlns="http://schemas.openxmlformats.org/spreadsheetml/2006/main" count="119" uniqueCount="50">
  <si>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</si>
  <si>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</si>
  <si>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</si>
  <si>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</si>
  <si>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</si>
  <si>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</si>
  <si>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</si>
  <si>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</si>
  <si>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</si>
  <si>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</si>
  <si>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</si>
  <si>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</si>
  <si>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</si>
  <si>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</si>
  <si>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</si>
  <si>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</si>
  <si>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</si>
  <si>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</si>
  <si>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</si>
  <si>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</si>
  <si>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</si>
  <si>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</si>
  <si>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</si>
  <si>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</si>
  <si>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</si>
  <si>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</si>
  <si>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</si>
  <si>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</si>
  <si>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ТТК№5</t>
  </si>
  <si>
    <t>Батон "Домашний"</t>
  </si>
  <si>
    <t>200/15</t>
  </si>
  <si>
    <t>ПР</t>
  </si>
  <si>
    <t>№111-2015г.</t>
  </si>
  <si>
    <t>Напиток</t>
  </si>
  <si>
    <t>Завтрак 5-11 кл с доплатой 62,50 руб. и льготники с доплатой 42,50 руб. 1 смена</t>
  </si>
  <si>
    <t>Завтрак для льготников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</si>
  <si>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</si>
  <si>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</si>
  <si>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Молочный коктейль "Авишка" 2,5 %</t>
  </si>
  <si>
    <t>Суп с макаронными изделиями с зеленью</t>
  </si>
  <si>
    <t>250/2</t>
  </si>
  <si>
    <t>№259-2015г.</t>
  </si>
  <si>
    <t>Жаркое по-домашнему из свинины</t>
  </si>
  <si>
    <t>№302-2015г.</t>
  </si>
  <si>
    <t>Каша рассыпчатая гречневая</t>
  </si>
  <si>
    <t>№268-2015г.</t>
  </si>
  <si>
    <t>Котлета из свинины</t>
  </si>
  <si>
    <t>28/75</t>
  </si>
  <si>
    <t>Кондитерское изделие</t>
  </si>
  <si>
    <t>Печенье "Курабье"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</si>
</sst>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/>
    <xf numFmtId="2" fontId="2" fillId="0" borderId="24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1" fillId="0" borderId="0" xfId="0" applyFont="1"/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right" vertical="center" wrapText="1"/>
    </xf>
    <xf numFmtId="2" fontId="1" fillId="0" borderId="26" xfId="0" applyNumberFormat="1" applyFont="1" applyBorder="1" applyAlignment="1">
      <alignment horizontal="right" vertical="center" wrapText="1"/>
    </xf>
    <xf numFmtId="2" fontId="5" fillId="0" borderId="26" xfId="0" applyNumberFormat="1" applyFont="1" applyBorder="1" applyAlignment="1">
      <alignment horizontal="right" vertical="center" wrapText="1"/>
    </xf>
    <xf numFmtId="2" fontId="5" fillId="0" borderId="27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8" sqref="B8:J11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9" t="s">
        <v>21</v>
      </c>
      <c r="C1" s="60"/>
      <c r="D1" s="1" t="s">
        <v>1</v>
      </c>
      <c r="E1" s="25"/>
      <c r="F1" s="1" t="s">
        <v>2</v>
      </c>
      <c r="G1" s="61">
        <v>44677</v>
      </c>
      <c r="H1" s="62"/>
      <c r="I1" s="62"/>
      <c r="J1" s="63"/>
      <c r="K1" s="1"/>
      <c r="L1" s="1"/>
    </row>
    <row r="2" spans="1:12" ht="15.75" thickBot="1" x14ac:dyDescent="0.3">
      <c r="A2" s="36" t="s">
        <v>3</v>
      </c>
      <c r="B2" s="47" t="s">
        <v>4</v>
      </c>
      <c r="C2" s="48" t="s">
        <v>5</v>
      </c>
      <c r="D2" s="36" t="s">
        <v>6</v>
      </c>
      <c r="E2" s="36" t="s">
        <v>7</v>
      </c>
      <c r="F2" s="36" t="s">
        <v>8</v>
      </c>
      <c r="G2" s="49" t="s">
        <v>9</v>
      </c>
      <c r="H2" s="49" t="s">
        <v>10</v>
      </c>
      <c r="I2" s="49" t="s">
        <v>11</v>
      </c>
      <c r="J2" s="50" t="s">
        <v>12</v>
      </c>
    </row>
    <row r="3" spans="1:12" s="30" customFormat="1" x14ac:dyDescent="0.25">
      <c r="A3" s="54" t="s">
        <v>26</v>
      </c>
      <c r="B3" s="41" t="s">
        <v>13</v>
      </c>
      <c r="C3" s="42" t="s">
        <v>45</v>
      </c>
      <c r="D3" s="42" t="s">
        <v>46</v>
      </c>
      <c r="E3" s="43">
        <v>50</v>
      </c>
      <c r="F3" s="44">
        <v>23.5</v>
      </c>
      <c r="G3" s="45">
        <f>273/75*50</f>
        <v>182</v>
      </c>
      <c r="H3" s="45">
        <f>10.11/75*50</f>
        <v>6.74</v>
      </c>
      <c r="I3" s="45">
        <f>20.87/75*50</f>
        <v>13.913333333333334</v>
      </c>
      <c r="J3" s="46">
        <f>10.64/75*50</f>
        <v>7.0933333333333337</v>
      </c>
    </row>
    <row r="4" spans="1:12" s="37" customFormat="1" x14ac:dyDescent="0.25">
      <c r="A4" s="54"/>
      <c r="B4" s="6" t="s">
        <v>17</v>
      </c>
      <c r="C4" s="4" t="s">
        <v>43</v>
      </c>
      <c r="D4" s="4" t="s">
        <v>44</v>
      </c>
      <c r="E4" s="15">
        <v>100</v>
      </c>
      <c r="F4" s="5">
        <v>12.54</v>
      </c>
      <c r="G4" s="22">
        <v>162.5</v>
      </c>
      <c r="H4" s="22">
        <v>5.73</v>
      </c>
      <c r="I4" s="22">
        <v>4.0599999999999996</v>
      </c>
      <c r="J4" s="23">
        <v>25.76</v>
      </c>
    </row>
    <row r="5" spans="1:12" s="31" customFormat="1" x14ac:dyDescent="0.25">
      <c r="A5" s="54"/>
      <c r="B5" s="6" t="s">
        <v>33</v>
      </c>
      <c r="C5" s="4" t="s">
        <v>31</v>
      </c>
      <c r="D5" s="4" t="s">
        <v>38</v>
      </c>
      <c r="E5" s="15">
        <v>200</v>
      </c>
      <c r="F5" s="5">
        <v>37.24</v>
      </c>
      <c r="G5" s="5">
        <v>160</v>
      </c>
      <c r="H5" s="5">
        <v>6.2</v>
      </c>
      <c r="I5" s="5">
        <v>5</v>
      </c>
      <c r="J5" s="7">
        <v>22</v>
      </c>
      <c r="K5"/>
    </row>
    <row r="6" spans="1:12" ht="15.75" thickBot="1" x14ac:dyDescent="0.3">
      <c r="A6" s="55"/>
      <c r="B6" s="8" t="s">
        <v>14</v>
      </c>
      <c r="C6" s="9" t="s">
        <v>28</v>
      </c>
      <c r="D6" s="9" t="s">
        <v>29</v>
      </c>
      <c r="E6" s="16">
        <v>32.5</v>
      </c>
      <c r="F6" s="17">
        <v>1.45</v>
      </c>
      <c r="G6" s="17">
        <f>229.7*0.325</f>
        <v>74.652500000000003</v>
      </c>
      <c r="H6" s="10">
        <f>6.7*0.325</f>
        <v>2.1775000000000002</v>
      </c>
      <c r="I6" s="10">
        <f>1.1*0.325</f>
        <v>0.35750000000000004</v>
      </c>
      <c r="J6" s="11">
        <f>48.3*0.325</f>
        <v>15.6975</v>
      </c>
      <c r="K6"/>
    </row>
    <row r="7" spans="1:12" ht="16.5" thickBot="1" x14ac:dyDescent="0.3">
      <c r="A7" s="67" t="s">
        <v>15</v>
      </c>
      <c r="B7" s="68"/>
      <c r="C7" s="68"/>
      <c r="D7" s="68"/>
      <c r="E7" s="69"/>
      <c r="F7" s="18">
        <f>SUM(F3:F6)</f>
        <v>74.73</v>
      </c>
      <c r="G7" s="18">
        <f>SUM(G3:G6)</f>
        <v>579.15250000000003</v>
      </c>
      <c r="H7" s="18">
        <f>SUM(H3:H6)</f>
        <v>20.847500000000004</v>
      </c>
      <c r="I7" s="18">
        <f>SUM(I3:I6)</f>
        <v>23.330833333333334</v>
      </c>
      <c r="J7" s="18">
        <f>SUM(J3:J6)</f>
        <v>70.550833333333344</v>
      </c>
    </row>
    <row r="8" spans="1:12" s="29" customFormat="1" x14ac:dyDescent="0.25">
      <c r="A8" s="56" t="s">
        <v>27</v>
      </c>
      <c r="B8" s="19" t="s">
        <v>16</v>
      </c>
      <c r="C8" s="20" t="s">
        <v>32</v>
      </c>
      <c r="D8" s="20" t="s">
        <v>39</v>
      </c>
      <c r="E8" s="12" t="s">
        <v>40</v>
      </c>
      <c r="F8" s="13">
        <v>7.52</v>
      </c>
      <c r="G8" s="13">
        <f>468*0.25+211*0</f>
        <v>117</v>
      </c>
      <c r="H8" s="13">
        <f>9.54*0.25+21.1*0</f>
        <v>2.3849999999999998</v>
      </c>
      <c r="I8" s="13">
        <f>20.31*0.25+13.6*0</f>
        <v>5.0774999999999997</v>
      </c>
      <c r="J8" s="14">
        <f>51.98*0.25+0</f>
        <v>12.994999999999999</v>
      </c>
    </row>
    <row r="9" spans="1:12" s="29" customFormat="1" x14ac:dyDescent="0.25">
      <c r="A9" s="57"/>
      <c r="B9" s="6" t="s">
        <v>13</v>
      </c>
      <c r="C9" s="28" t="s">
        <v>41</v>
      </c>
      <c r="D9" s="27" t="s">
        <v>42</v>
      </c>
      <c r="E9" s="15" t="s">
        <v>47</v>
      </c>
      <c r="F9" s="5">
        <v>31.71</v>
      </c>
      <c r="G9" s="24">
        <f>383/40*28</f>
        <v>268.09999999999997</v>
      </c>
      <c r="H9" s="24">
        <f>12.3/40*28</f>
        <v>8.61</v>
      </c>
      <c r="I9" s="24">
        <f>29.5/40*28</f>
        <v>20.650000000000002</v>
      </c>
      <c r="J9" s="26">
        <f>16.58/40*28</f>
        <v>11.606</v>
      </c>
      <c r="K9"/>
    </row>
    <row r="10" spans="1:12" x14ac:dyDescent="0.25">
      <c r="A10" s="57"/>
      <c r="B10" s="6" t="s">
        <v>18</v>
      </c>
      <c r="C10" s="4" t="s">
        <v>19</v>
      </c>
      <c r="D10" s="4" t="s">
        <v>20</v>
      </c>
      <c r="E10" s="15" t="s">
        <v>30</v>
      </c>
      <c r="F10" s="5">
        <v>3.54</v>
      </c>
      <c r="G10" s="5">
        <v>60</v>
      </c>
      <c r="H10" s="5">
        <v>7.0000000000000007E-2</v>
      </c>
      <c r="I10" s="5">
        <v>0.02</v>
      </c>
      <c r="J10" s="7">
        <v>15</v>
      </c>
      <c r="K10"/>
    </row>
    <row r="11" spans="1:12" ht="15.75" thickBot="1" x14ac:dyDescent="0.3">
      <c r="A11" s="57"/>
      <c r="B11" s="8" t="s">
        <v>14</v>
      </c>
      <c r="C11" s="9" t="s">
        <v>28</v>
      </c>
      <c r="D11" s="9" t="s">
        <v>29</v>
      </c>
      <c r="E11" s="16">
        <v>40</v>
      </c>
      <c r="F11" s="17">
        <v>1.76</v>
      </c>
      <c r="G11" s="17">
        <f>229.7*0.4</f>
        <v>91.88</v>
      </c>
      <c r="H11" s="10">
        <f>6.7*0.4</f>
        <v>2.68</v>
      </c>
      <c r="I11" s="10">
        <f>1.1*0.4</f>
        <v>0.44000000000000006</v>
      </c>
      <c r="J11" s="11">
        <f>48.3*0.4</f>
        <v>19.32</v>
      </c>
    </row>
    <row r="12" spans="1:12" ht="16.5" thickBot="1" x14ac:dyDescent="0.3">
      <c r="A12" s="58" t="s">
        <v>15</v>
      </c>
      <c r="B12" s="70"/>
      <c r="C12" s="70"/>
      <c r="D12" s="70"/>
      <c r="E12" s="71"/>
      <c r="F12" s="38">
        <f>SUM(F8:F11)</f>
        <v>44.53</v>
      </c>
      <c r="G12" s="38">
        <f>SUM(G8:G11)</f>
        <v>536.98</v>
      </c>
      <c r="H12" s="38">
        <f>SUM(H8:H11)</f>
        <v>13.744999999999999</v>
      </c>
      <c r="I12" s="38">
        <f>SUM(I8:I11)</f>
        <v>26.187500000000004</v>
      </c>
      <c r="J12" s="39">
        <f>SUM(J8:J11)</f>
        <v>58.920999999999999</v>
      </c>
    </row>
    <row r="14" spans="1:12" ht="15.75" thickBot="1" x14ac:dyDescent="0.3">
      <c r="A14" s="65" t="s">
        <v>24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2" ht="15.75" x14ac:dyDescent="0.25">
      <c r="A15" s="21"/>
      <c r="B15" s="21"/>
      <c r="C15" s="64" t="s">
        <v>22</v>
      </c>
      <c r="D15" s="64"/>
      <c r="G15" s="66"/>
      <c r="H15" s="66"/>
      <c r="I15" s="66"/>
      <c r="J15" s="66"/>
    </row>
    <row r="16" spans="1:12" x14ac:dyDescent="0.25">
      <c r="A16" s="1"/>
      <c r="B16" s="1"/>
      <c r="C16" s="1"/>
      <c r="D16" s="1"/>
    </row>
    <row r="17" spans="1:2" x14ac:dyDescent="0.25">
      <c r="A17" s="53" t="s">
        <v>23</v>
      </c>
      <c r="B17" s="53"/>
    </row>
    <row r="18" spans="1:2" x14ac:dyDescent="0.25">
      <c r="A18" s="53" t="s">
        <v>25</v>
      </c>
      <c r="B18" s="53"/>
    </row>
    <row r="19" spans="1:2" x14ac:dyDescent="0.25">
      <c r="A19" s="3"/>
    </row>
    <row r="23" spans="1:2" customFormat="1" x14ac:dyDescent="0.25"/>
    <row r="24" spans="1:2" customFormat="1" x14ac:dyDescent="0.25"/>
    <row r="25" spans="1:2" customFormat="1" x14ac:dyDescent="0.25"/>
    <row r="26" spans="1:2" customFormat="1" x14ac:dyDescent="0.25"/>
  </sheetData>
  <mergeCells count="11">
    <mergeCell ref="B1:C1"/>
    <mergeCell ref="G1:J1"/>
    <mergeCell ref="C15:D15"/>
    <mergeCell ref="A14:J14"/>
    <mergeCell ref="G15:J15"/>
    <mergeCell ref="A7:E7"/>
    <mergeCell ref="A8:A11"/>
    <mergeCell ref="A12:E12"/>
    <mergeCell ref="A17:B17"/>
    <mergeCell ref="A18:B18"/>
    <mergeCell ref="A3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workbookViewId="0">
      <selection activeCell="I19" sqref="I19"/>
    </sheetView>
  </sheetViews>
  <sheetFormatPr defaultRowHeight="15" x14ac:dyDescent="0.25"/>
  <cols>
    <col min="1" max="1" width="24" style="34" customWidth="1"/>
    <col min="2" max="2" width="24.7109375" style="34" customWidth="1"/>
    <col min="3" max="3" width="12.28515625" style="34" customWidth="1"/>
    <col min="4" max="4" width="48.85546875" style="34" customWidth="1"/>
    <col min="5" max="5" width="10.140625" style="34" bestFit="1" customWidth="1"/>
    <col min="6" max="6" width="9.140625" style="34"/>
    <col min="7" max="7" width="18.140625" style="34" customWidth="1"/>
    <col min="8" max="8" width="11.42578125" style="34" bestFit="1" customWidth="1"/>
    <col min="9" max="9" width="9.140625" style="34"/>
    <col min="10" max="10" width="10.85546875" style="34" customWidth="1"/>
    <col min="11" max="16384" width="9.140625" style="34"/>
  </cols>
  <sheetData>
    <row r="1" spans="1:12" ht="15.75" thickBot="1" x14ac:dyDescent="0.3">
      <c r="A1" s="1" t="s">
        <v>0</v>
      </c>
      <c r="B1" s="59" t="s">
        <v>21</v>
      </c>
      <c r="C1" s="60"/>
      <c r="D1" s="1" t="s">
        <v>1</v>
      </c>
      <c r="E1" s="25"/>
      <c r="F1" s="1" t="s">
        <v>2</v>
      </c>
      <c r="G1" s="61">
        <v>44677</v>
      </c>
      <c r="H1" s="62"/>
      <c r="I1" s="62"/>
      <c r="J1" s="63"/>
      <c r="K1" s="1"/>
      <c r="L1" s="1"/>
    </row>
    <row r="2" spans="1:12" ht="15.75" thickBot="1" x14ac:dyDescent="0.3">
      <c r="A2" s="36" t="s">
        <v>3</v>
      </c>
      <c r="B2" s="47" t="s">
        <v>4</v>
      </c>
      <c r="C2" s="48" t="s">
        <v>5</v>
      </c>
      <c r="D2" s="36" t="s">
        <v>6</v>
      </c>
      <c r="E2" s="36" t="s">
        <v>7</v>
      </c>
      <c r="F2" s="36" t="s">
        <v>8</v>
      </c>
      <c r="G2" s="49" t="s">
        <v>9</v>
      </c>
      <c r="H2" s="49" t="s">
        <v>10</v>
      </c>
      <c r="I2" s="49" t="s">
        <v>11</v>
      </c>
      <c r="J2" s="50" t="s">
        <v>12</v>
      </c>
    </row>
    <row r="3" spans="1:12" x14ac:dyDescent="0.25">
      <c r="A3" s="54" t="s">
        <v>34</v>
      </c>
      <c r="B3" s="41" t="s">
        <v>13</v>
      </c>
      <c r="C3" s="42" t="s">
        <v>45</v>
      </c>
      <c r="D3" s="42" t="s">
        <v>46</v>
      </c>
      <c r="E3" s="43">
        <v>40</v>
      </c>
      <c r="F3" s="44">
        <v>21.15</v>
      </c>
      <c r="G3" s="45">
        <f>273/75*40</f>
        <v>145.6</v>
      </c>
      <c r="H3" s="45">
        <f>10.11/75*40</f>
        <v>5.3920000000000003</v>
      </c>
      <c r="I3" s="45">
        <f>20.87/75*40</f>
        <v>11.130666666666666</v>
      </c>
      <c r="J3" s="46">
        <f>10.64/75*40</f>
        <v>5.674666666666667</v>
      </c>
    </row>
    <row r="4" spans="1:12" s="40" customFormat="1" x14ac:dyDescent="0.25">
      <c r="A4" s="54"/>
      <c r="B4" s="6" t="s">
        <v>17</v>
      </c>
      <c r="C4" s="4" t="s">
        <v>43</v>
      </c>
      <c r="D4" s="4" t="s">
        <v>44</v>
      </c>
      <c r="E4" s="15">
        <v>80</v>
      </c>
      <c r="F4" s="5">
        <v>10.029999999999999</v>
      </c>
      <c r="G4" s="22">
        <f>162.5*0.8</f>
        <v>130</v>
      </c>
      <c r="H4" s="22">
        <f>5.73*0.8</f>
        <v>4.5840000000000005</v>
      </c>
      <c r="I4" s="22">
        <f>4.06*0.8</f>
        <v>3.2479999999999998</v>
      </c>
      <c r="J4" s="23">
        <f>25.76*0.8</f>
        <v>20.608000000000004</v>
      </c>
    </row>
    <row r="5" spans="1:12" x14ac:dyDescent="0.25">
      <c r="A5" s="54"/>
      <c r="B5" s="6" t="s">
        <v>33</v>
      </c>
      <c r="C5" s="4" t="s">
        <v>31</v>
      </c>
      <c r="D5" s="4" t="s">
        <v>38</v>
      </c>
      <c r="E5" s="15">
        <v>200</v>
      </c>
      <c r="F5" s="5">
        <v>37.24</v>
      </c>
      <c r="G5" s="5">
        <v>160</v>
      </c>
      <c r="H5" s="5">
        <v>6.2</v>
      </c>
      <c r="I5" s="5">
        <v>5</v>
      </c>
      <c r="J5" s="7">
        <v>22</v>
      </c>
      <c r="K5"/>
    </row>
    <row r="6" spans="1:12" ht="15.75" thickBot="1" x14ac:dyDescent="0.3">
      <c r="A6" s="54"/>
      <c r="B6" s="8" t="s">
        <v>14</v>
      </c>
      <c r="C6" s="9" t="s">
        <v>28</v>
      </c>
      <c r="D6" s="9" t="s">
        <v>29</v>
      </c>
      <c r="E6" s="16">
        <v>24.5</v>
      </c>
      <c r="F6" s="17">
        <v>1.08</v>
      </c>
      <c r="G6" s="17">
        <f>229.7*0.245</f>
        <v>56.276499999999999</v>
      </c>
      <c r="H6" s="10">
        <f>6.7*0.245</f>
        <v>1.6415</v>
      </c>
      <c r="I6" s="10">
        <f>1.1*0.245</f>
        <v>0.26950000000000002</v>
      </c>
      <c r="J6" s="11">
        <f>48.3*0.245</f>
        <v>11.833499999999999</v>
      </c>
      <c r="K6"/>
    </row>
    <row r="7" spans="1:12" ht="16.5" thickBot="1" x14ac:dyDescent="0.3">
      <c r="A7" s="67" t="s">
        <v>15</v>
      </c>
      <c r="B7" s="68"/>
      <c r="C7" s="68"/>
      <c r="D7" s="68"/>
      <c r="E7" s="69"/>
      <c r="F7" s="18">
        <f>SUM(F3:F6)</f>
        <v>69.5</v>
      </c>
      <c r="G7" s="18">
        <f>SUM(G3:G6)</f>
        <v>491.87650000000002</v>
      </c>
      <c r="H7" s="18">
        <f>SUM(H3:H6)</f>
        <v>17.817500000000003</v>
      </c>
      <c r="I7" s="18">
        <f>SUM(I3:I6)</f>
        <v>19.648166666666668</v>
      </c>
      <c r="J7" s="18">
        <f>SUM(J3:J6)</f>
        <v>60.116166666666672</v>
      </c>
    </row>
    <row r="8" spans="1:12" x14ac:dyDescent="0.25">
      <c r="A8" s="54" t="s">
        <v>35</v>
      </c>
      <c r="B8" s="19" t="s">
        <v>13</v>
      </c>
      <c r="C8" s="20" t="s">
        <v>45</v>
      </c>
      <c r="D8" s="20" t="s">
        <v>46</v>
      </c>
      <c r="E8" s="12">
        <v>45</v>
      </c>
      <c r="F8" s="13">
        <v>21.15</v>
      </c>
      <c r="G8" s="51">
        <f>273/75*45</f>
        <v>163.80000000000001</v>
      </c>
      <c r="H8" s="51">
        <f>10.11/75*45</f>
        <v>6.0659999999999998</v>
      </c>
      <c r="I8" s="51">
        <f>20.87/75*45</f>
        <v>12.522</v>
      </c>
      <c r="J8" s="52">
        <f>10.64/75*45</f>
        <v>6.3840000000000003</v>
      </c>
      <c r="K8"/>
    </row>
    <row r="9" spans="1:12" x14ac:dyDescent="0.25">
      <c r="A9" s="54"/>
      <c r="B9" s="6" t="s">
        <v>18</v>
      </c>
      <c r="C9" s="4" t="s">
        <v>19</v>
      </c>
      <c r="D9" s="4" t="s">
        <v>20</v>
      </c>
      <c r="E9" s="15" t="s">
        <v>30</v>
      </c>
      <c r="F9" s="5">
        <v>3.54</v>
      </c>
      <c r="G9" s="5">
        <v>60</v>
      </c>
      <c r="H9" s="5">
        <v>7.0000000000000007E-2</v>
      </c>
      <c r="I9" s="5">
        <v>0.02</v>
      </c>
      <c r="J9" s="7">
        <v>15</v>
      </c>
      <c r="K9"/>
    </row>
    <row r="10" spans="1:12" ht="15.75" thickBot="1" x14ac:dyDescent="0.3">
      <c r="A10" s="55"/>
      <c r="B10" s="8" t="s">
        <v>14</v>
      </c>
      <c r="C10" s="9" t="s">
        <v>28</v>
      </c>
      <c r="D10" s="9" t="s">
        <v>29</v>
      </c>
      <c r="E10" s="16">
        <v>52</v>
      </c>
      <c r="F10" s="17">
        <v>2.31</v>
      </c>
      <c r="G10" s="17">
        <f>229.7*0.52</f>
        <v>119.444</v>
      </c>
      <c r="H10" s="10">
        <f>6.7*0.52</f>
        <v>3.4840000000000004</v>
      </c>
      <c r="I10" s="10">
        <f>1.1*0.52</f>
        <v>0.57200000000000006</v>
      </c>
      <c r="J10" s="11">
        <f>48.3*0.52</f>
        <v>25.116</v>
      </c>
      <c r="K10"/>
    </row>
    <row r="11" spans="1:12" ht="16.5" thickBot="1" x14ac:dyDescent="0.3">
      <c r="A11" s="67" t="s">
        <v>15</v>
      </c>
      <c r="B11" s="68"/>
      <c r="C11" s="68"/>
      <c r="D11" s="68"/>
      <c r="E11" s="69"/>
      <c r="F11" s="18">
        <f>SUM(F8:F10)</f>
        <v>26.999999999999996</v>
      </c>
      <c r="G11" s="18">
        <f>SUM(G8:G10)</f>
        <v>343.24400000000003</v>
      </c>
      <c r="H11" s="18">
        <f>SUM(H8:H10)</f>
        <v>9.620000000000001</v>
      </c>
      <c r="I11" s="18">
        <f>SUM(I8:I10)</f>
        <v>13.114000000000001</v>
      </c>
      <c r="J11" s="18">
        <f>SUM(J8:J10)</f>
        <v>46.5</v>
      </c>
    </row>
    <row r="12" spans="1:12" x14ac:dyDescent="0.25">
      <c r="A12" s="54" t="s">
        <v>36</v>
      </c>
      <c r="B12" s="19" t="s">
        <v>18</v>
      </c>
      <c r="C12" s="20" t="s">
        <v>19</v>
      </c>
      <c r="D12" s="20" t="s">
        <v>20</v>
      </c>
      <c r="E12" s="12" t="s">
        <v>30</v>
      </c>
      <c r="F12" s="13">
        <v>3.54</v>
      </c>
      <c r="G12" s="13">
        <v>60</v>
      </c>
      <c r="H12" s="13">
        <v>7.0000000000000007E-2</v>
      </c>
      <c r="I12" s="13">
        <v>0.02</v>
      </c>
      <c r="J12" s="14">
        <v>15</v>
      </c>
    </row>
    <row r="13" spans="1:12" ht="15.75" thickBot="1" x14ac:dyDescent="0.3">
      <c r="A13" s="54"/>
      <c r="B13" s="8" t="s">
        <v>48</v>
      </c>
      <c r="C13" s="9" t="s">
        <v>31</v>
      </c>
      <c r="D13" s="9" t="s">
        <v>49</v>
      </c>
      <c r="E13" s="72">
        <v>16</v>
      </c>
      <c r="F13" s="10">
        <v>3.46</v>
      </c>
      <c r="G13" s="32">
        <v>76.8</v>
      </c>
      <c r="H13" s="32">
        <v>1.44</v>
      </c>
      <c r="I13" s="32">
        <v>2.88</v>
      </c>
      <c r="J13" s="33">
        <v>11.2</v>
      </c>
      <c r="K13"/>
    </row>
    <row r="14" spans="1:12" ht="16.5" thickBot="1" x14ac:dyDescent="0.3">
      <c r="A14" s="67" t="s">
        <v>15</v>
      </c>
      <c r="B14" s="68"/>
      <c r="C14" s="68"/>
      <c r="D14" s="68"/>
      <c r="E14" s="69"/>
      <c r="F14" s="18">
        <f>SUM(F12:F13)</f>
        <v>7</v>
      </c>
      <c r="G14" s="18">
        <f>SUM(G12:G13)</f>
        <v>136.80000000000001</v>
      </c>
      <c r="H14" s="18">
        <f>SUM(H12:H13)</f>
        <v>1.51</v>
      </c>
      <c r="I14" s="18">
        <f>SUM(I12:I13)</f>
        <v>2.9</v>
      </c>
      <c r="J14" s="18">
        <f>SUM(J12:J13)</f>
        <v>26.2</v>
      </c>
    </row>
    <row r="15" spans="1:12" x14ac:dyDescent="0.25">
      <c r="A15" s="56" t="s">
        <v>37</v>
      </c>
      <c r="B15" s="19" t="s">
        <v>16</v>
      </c>
      <c r="C15" s="20" t="s">
        <v>32</v>
      </c>
      <c r="D15" s="20" t="s">
        <v>39</v>
      </c>
      <c r="E15" s="12" t="s">
        <v>40</v>
      </c>
      <c r="F15" s="13">
        <v>7.52</v>
      </c>
      <c r="G15" s="13">
        <f>468*0.25+211*0</f>
        <v>117</v>
      </c>
      <c r="H15" s="13">
        <f>9.54*0.25+21.1*0</f>
        <v>2.3849999999999998</v>
      </c>
      <c r="I15" s="13">
        <f>20.31*0.25+13.6*0</f>
        <v>5.0774999999999997</v>
      </c>
      <c r="J15" s="14">
        <f>51.98*0.25+0</f>
        <v>12.994999999999999</v>
      </c>
    </row>
    <row r="16" spans="1:12" x14ac:dyDescent="0.25">
      <c r="A16" s="57"/>
      <c r="B16" s="6" t="s">
        <v>13</v>
      </c>
      <c r="C16" s="28" t="s">
        <v>41</v>
      </c>
      <c r="D16" s="27" t="s">
        <v>42</v>
      </c>
      <c r="E16" s="15" t="s">
        <v>47</v>
      </c>
      <c r="F16" s="5">
        <v>31.71</v>
      </c>
      <c r="G16" s="24">
        <f>383/40*28</f>
        <v>268.09999999999997</v>
      </c>
      <c r="H16" s="24">
        <f>12.3/40*28</f>
        <v>8.61</v>
      </c>
      <c r="I16" s="24">
        <f>29.5/40*28</f>
        <v>20.650000000000002</v>
      </c>
      <c r="J16" s="26">
        <f>16.58/40*28</f>
        <v>11.606</v>
      </c>
      <c r="K16"/>
    </row>
    <row r="17" spans="1:11" x14ac:dyDescent="0.25">
      <c r="A17" s="57"/>
      <c r="B17" s="6" t="s">
        <v>18</v>
      </c>
      <c r="C17" s="4" t="s">
        <v>19</v>
      </c>
      <c r="D17" s="4" t="s">
        <v>20</v>
      </c>
      <c r="E17" s="15" t="s">
        <v>30</v>
      </c>
      <c r="F17" s="5">
        <v>3.54</v>
      </c>
      <c r="G17" s="5">
        <v>60</v>
      </c>
      <c r="H17" s="5">
        <v>7.0000000000000007E-2</v>
      </c>
      <c r="I17" s="5">
        <v>0.02</v>
      </c>
      <c r="J17" s="7">
        <v>15</v>
      </c>
      <c r="K17"/>
    </row>
    <row r="18" spans="1:11" ht="15.75" thickBot="1" x14ac:dyDescent="0.3">
      <c r="A18" s="57"/>
      <c r="B18" s="8" t="s">
        <v>14</v>
      </c>
      <c r="C18" s="9" t="s">
        <v>28</v>
      </c>
      <c r="D18" s="9" t="s">
        <v>29</v>
      </c>
      <c r="E18" s="16">
        <v>50</v>
      </c>
      <c r="F18" s="17">
        <v>2.23</v>
      </c>
      <c r="G18" s="17">
        <f>229.7*0.5</f>
        <v>114.85</v>
      </c>
      <c r="H18" s="10">
        <f>6.7*0.5</f>
        <v>3.35</v>
      </c>
      <c r="I18" s="10">
        <f>1.1*0.5</f>
        <v>0.55000000000000004</v>
      </c>
      <c r="J18" s="11">
        <f>48.3*0.5</f>
        <v>24.15</v>
      </c>
      <c r="K18"/>
    </row>
    <row r="19" spans="1:11" ht="16.5" thickBot="1" x14ac:dyDescent="0.3">
      <c r="A19" s="58" t="s">
        <v>15</v>
      </c>
      <c r="B19" s="70"/>
      <c r="C19" s="70"/>
      <c r="D19" s="70"/>
      <c r="E19" s="71"/>
      <c r="F19" s="38">
        <f>SUM(F15:F18)</f>
        <v>45</v>
      </c>
      <c r="G19" s="38">
        <f>SUM(G15:G18)</f>
        <v>559.94999999999993</v>
      </c>
      <c r="H19" s="38">
        <f>SUM(H15:H18)</f>
        <v>14.414999999999999</v>
      </c>
      <c r="I19" s="38">
        <f>SUM(I15:I18)</f>
        <v>26.297500000000003</v>
      </c>
      <c r="J19" s="39">
        <f>SUM(J15:J18)</f>
        <v>63.750999999999998</v>
      </c>
    </row>
    <row r="21" spans="1:11" ht="15.75" thickBot="1" x14ac:dyDescent="0.3">
      <c r="A21" s="65" t="s">
        <v>24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1" ht="15.75" x14ac:dyDescent="0.25">
      <c r="A22" s="21"/>
      <c r="B22" s="21"/>
      <c r="C22" s="64" t="s">
        <v>22</v>
      </c>
      <c r="D22" s="64"/>
      <c r="G22" s="66"/>
      <c r="H22" s="66"/>
      <c r="I22" s="66"/>
      <c r="J22" s="66"/>
    </row>
    <row r="23" spans="1:11" x14ac:dyDescent="0.25">
      <c r="A23" s="1"/>
      <c r="B23" s="1"/>
      <c r="C23" s="1"/>
      <c r="D23" s="1"/>
    </row>
    <row r="24" spans="1:11" x14ac:dyDescent="0.25">
      <c r="A24" s="53" t="s">
        <v>23</v>
      </c>
      <c r="B24" s="53"/>
    </row>
    <row r="25" spans="1:11" x14ac:dyDescent="0.25">
      <c r="A25" s="53" t="s">
        <v>25</v>
      </c>
      <c r="B25" s="53"/>
    </row>
    <row r="26" spans="1:11" x14ac:dyDescent="0.25">
      <c r="A26" s="35"/>
    </row>
    <row r="30" spans="1:11" customFormat="1" x14ac:dyDescent="0.25"/>
    <row r="31" spans="1:11" customFormat="1" x14ac:dyDescent="0.25"/>
    <row r="32" spans="1:11" customFormat="1" x14ac:dyDescent="0.25"/>
    <row r="33" customFormat="1" x14ac:dyDescent="0.25"/>
  </sheetData>
  <mergeCells count="15">
    <mergeCell ref="A24:B24"/>
    <mergeCell ref="A25:B25"/>
    <mergeCell ref="A8:A10"/>
    <mergeCell ref="A11:E11"/>
    <mergeCell ref="A12:A13"/>
    <mergeCell ref="A14:E14"/>
    <mergeCell ref="A21:J21"/>
    <mergeCell ref="C22:D22"/>
    <mergeCell ref="G22:J22"/>
    <mergeCell ref="A19:E19"/>
    <mergeCell ref="B1:C1"/>
    <mergeCell ref="G1:J1"/>
    <mergeCell ref="A3:A6"/>
    <mergeCell ref="A7:E7"/>
    <mergeCell ref="A15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26.04 1-4 кл</vt:lpstr>
      <vt:lpstr>26.04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2022-04-25T11:42:28Z</dcterms:modified>
</cp:coreProperties>
</file>