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06.05 1-4 кл" sheetId="1" r:id="rId1"/>
    <sheet name="06.05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2" l="1"/>
  <c r="I27" i="2"/>
  <c r="H27" i="2"/>
  <c r="G27" i="2"/>
  <c r="J24" i="2"/>
  <c r="I24" i="2"/>
  <c r="H24" i="2"/>
  <c r="G24" i="2"/>
  <c r="J25" i="2"/>
  <c r="I25" i="2"/>
  <c r="H25" i="2"/>
  <c r="G25" i="2"/>
  <c r="G23" i="2"/>
  <c r="H23" i="2"/>
  <c r="I23" i="2"/>
  <c r="J23" i="2"/>
  <c r="J21" i="2"/>
  <c r="I21" i="2"/>
  <c r="H21" i="2"/>
  <c r="G21" i="2"/>
  <c r="J19" i="2"/>
  <c r="I19" i="2"/>
  <c r="H19" i="2"/>
  <c r="G19" i="2"/>
  <c r="J18" i="2"/>
  <c r="I18" i="2"/>
  <c r="H18" i="2"/>
  <c r="G18" i="2"/>
  <c r="J17" i="2"/>
  <c r="I17" i="2"/>
  <c r="H17" i="2"/>
  <c r="G17" i="2"/>
  <c r="J12" i="2"/>
  <c r="I12" i="2"/>
  <c r="H12" i="2"/>
  <c r="G12" i="2"/>
  <c r="J10" i="2"/>
  <c r="I10" i="2"/>
  <c r="H10" i="2"/>
  <c r="G10" i="2"/>
  <c r="J8" i="2"/>
  <c r="I8" i="2"/>
  <c r="H8" i="2"/>
  <c r="G8" i="2"/>
  <c r="J5" i="2" l="1"/>
  <c r="I5" i="2"/>
  <c r="H5" i="2"/>
  <c r="G5" i="2"/>
  <c r="J4" i="2"/>
  <c r="I4" i="2"/>
  <c r="H4" i="2"/>
  <c r="G4" i="2"/>
  <c r="J24" i="1"/>
  <c r="I24" i="1"/>
  <c r="H24" i="1"/>
  <c r="G24" i="1"/>
  <c r="J21" i="1" l="1"/>
  <c r="I21" i="1"/>
  <c r="H21" i="1"/>
  <c r="G21" i="1"/>
  <c r="J20" i="1"/>
  <c r="I20" i="1"/>
  <c r="H20" i="1"/>
  <c r="G20" i="1"/>
  <c r="J18" i="1"/>
  <c r="I18" i="1"/>
  <c r="H18" i="1"/>
  <c r="G18" i="1"/>
  <c r="J14" i="1"/>
  <c r="I14" i="1"/>
  <c r="H14" i="1"/>
  <c r="G14" i="1"/>
  <c r="J11" i="1"/>
  <c r="I11" i="1"/>
  <c r="H11" i="1"/>
  <c r="G11" i="1"/>
  <c r="J8" i="1"/>
  <c r="I8" i="1"/>
  <c r="H8" i="1"/>
  <c r="G8" i="1"/>
  <c r="J10" i="1" l="1"/>
  <c r="I10" i="1"/>
  <c r="H10" i="1"/>
  <c r="G10" i="1"/>
  <c r="J5" i="1"/>
  <c r="I5" i="1"/>
  <c r="H5" i="1"/>
  <c r="G5" i="1"/>
  <c r="J4" i="1" l="1"/>
  <c r="I4" i="1"/>
  <c r="H4" i="1"/>
  <c r="G4" i="1"/>
  <c r="G16" i="2" l="1"/>
  <c r="F9" i="2"/>
  <c r="G9" i="2" l="1"/>
  <c r="J16" i="1" l="1"/>
  <c r="I16" i="1"/>
  <c r="H16" i="1"/>
  <c r="G16" i="1"/>
  <c r="F22" i="1" l="1"/>
  <c r="J12" i="1" l="1"/>
  <c r="I12" i="1"/>
  <c r="H12" i="1"/>
  <c r="G12" i="1"/>
  <c r="J22" i="1" l="1"/>
  <c r="I22" i="1"/>
  <c r="H22" i="1"/>
  <c r="G22" i="1"/>
  <c r="F15" i="1" l="1"/>
  <c r="J28" i="2" l="1"/>
  <c r="H28" i="2"/>
  <c r="F28" i="2"/>
  <c r="G28" i="2"/>
  <c r="I28" i="2"/>
  <c r="G25" i="1" l="1"/>
  <c r="H25" i="1"/>
  <c r="I25" i="1"/>
  <c r="J25" i="1"/>
  <c r="F25" i="1"/>
  <c r="J15" i="1" l="1"/>
  <c r="H15" i="1"/>
  <c r="G15" i="1"/>
  <c r="I15" i="1" l="1"/>
  <c r="F9" i="1"/>
  <c r="G9" i="1"/>
  <c r="H9" i="1"/>
  <c r="I9" i="1"/>
  <c r="J9" i="1"/>
  <c r="F16" i="2" l="1"/>
  <c r="H16" i="2"/>
  <c r="F13" i="2"/>
  <c r="J9" i="2"/>
  <c r="H9" i="2"/>
  <c r="I9" i="2"/>
  <c r="G13" i="2" l="1"/>
  <c r="I13" i="2"/>
  <c r="J16" i="2"/>
  <c r="H13" i="2"/>
  <c r="J13" i="2"/>
  <c r="I16" i="2"/>
  <c r="F22" i="2" l="1"/>
  <c r="J22" i="2" l="1"/>
  <c r="I22" i="2"/>
  <c r="H22" i="2"/>
  <c r="G22" i="2"/>
</calcChain>
</file>

<file path=xl/sharedStrings.xml><?xml version="1.0" encoding="utf-8"?>
<sst xmlns="http://schemas.openxmlformats.org/spreadsheetml/2006/main" count="185" uniqueCount="68">
  <si>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</si>
  <si>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</si>
  <si>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</si>
  <si>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</si>
  <si>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</si>
  <si>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</si>
  <si>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</si>
  <si>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</si>
  <si>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</si>
  <si>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</si>
  <si>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</si>
  <si>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</si>
  <si>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</si>
  <si>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</si>
  <si>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</si>
  <si>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</si>
  <si>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</si>
  <si>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</si>
  <si>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</si>
  <si>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</si>
  <si>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</si>
  <si>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</si>
  <si>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</si>
  <si>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</si>
  <si>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</si>
  <si>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</si>
  <si>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</si>
  <si>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</si>
  <si>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</si>
  <si>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</si>
  <si>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</si>
  <si>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</si>
  <si>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</si>
  <si>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</si>
  <si>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</si>
  <si>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5-11 кл с доплатой 62,50 руб. и льготники с доплатой 42,50 руб. 1 смена</t>
  </si>
  <si>
    <t>Завтрак льготный 5-11 кл</t>
  </si>
  <si>
    <t>Завтрак бюджетный 1-я смена и полдник для детей-инвалидов 2-я смена 5-11 кл</t>
  </si>
  <si>
    <t>Напиток</t>
  </si>
  <si>
    <t xml:space="preserve">Обед дети-инвалиды 5-11 кл 1 смена </t>
  </si>
  <si>
    <t>Обед 6-7 кл. 2-я смена</t>
  </si>
  <si>
    <t>№96-2015г.</t>
  </si>
  <si>
    <t>Рассольник ленинградский со сметаной и зеленью</t>
  </si>
  <si>
    <t>250/10/2</t>
  </si>
  <si>
    <t>№268-2015г.</t>
  </si>
  <si>
    <t>Котлета из свинины</t>
  </si>
  <si>
    <t>№309-2015г.</t>
  </si>
  <si>
    <t>Макароны отварные</t>
  </si>
  <si>
    <t>№2-2015г.</t>
  </si>
  <si>
    <t>Бутерброд с повидлом</t>
  </si>
  <si>
    <t>15/22</t>
  </si>
  <si>
    <t>№304-2015г.</t>
  </si>
  <si>
    <t>Рис отварной</t>
  </si>
  <si>
    <t>ТТК №18</t>
  </si>
  <si>
    <t>Филе цыплёнка запечённое</t>
  </si>
  <si>
    <t>№71-2015г.</t>
  </si>
  <si>
    <t>Овощи натуральные свежие (помидоры)</t>
  </si>
  <si>
    <t>250/2</t>
  </si>
  <si>
    <t>Рассольник ленинградский с зеленью</t>
  </si>
  <si>
    <t>ТТК №89</t>
  </si>
  <si>
    <t>Напиток ягодный (из компотной смеси)</t>
  </si>
  <si>
    <t>ТТК №6</t>
  </si>
  <si>
    <t>Булочка "Рулетик с маком"</t>
  </si>
  <si>
    <t>Кондитерское изделие</t>
  </si>
  <si>
    <t>ПР</t>
  </si>
  <si>
    <t>Печенье "Весёлая ярмарка"</t>
  </si>
  <si>
    <t>Молочный коктейль "Авишка" 2,5 %</t>
  </si>
  <si>
    <t>Овощи натуральные свежие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</si>
</sst>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2" fontId="1" fillId="0" borderId="13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2" fontId="1" fillId="0" borderId="16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2" fontId="5" fillId="0" borderId="5" xfId="0" applyNumberFormat="1" applyFont="1" applyBorder="1" applyAlignment="1">
      <alignment horizontal="right" vertical="center" wrapText="1"/>
    </xf>
    <xf numFmtId="2" fontId="5" fillId="0" borderId="13" xfId="0" applyNumberFormat="1" applyFont="1" applyBorder="1" applyAlignment="1">
      <alignment horizontal="right" vertical="center" wrapText="1"/>
    </xf>
    <xf numFmtId="0" fontId="1" fillId="0" borderId="27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2" fontId="2" fillId="0" borderId="29" xfId="0" applyNumberFormat="1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2" fontId="5" fillId="0" borderId="10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1" fillId="0" borderId="33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1" fillId="0" borderId="3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/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31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39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1" fillId="0" borderId="40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41" xfId="0" applyFont="1" applyBorder="1" applyAlignment="1">
      <alignment horizontal="right" vertical="center" wrapText="1"/>
    </xf>
    <xf numFmtId="2" fontId="1" fillId="0" borderId="41" xfId="0" applyNumberFormat="1" applyFont="1" applyBorder="1" applyAlignment="1">
      <alignment horizontal="right" vertical="center" wrapText="1"/>
    </xf>
    <xf numFmtId="2" fontId="5" fillId="0" borderId="41" xfId="0" applyNumberFormat="1" applyFont="1" applyBorder="1" applyAlignment="1">
      <alignment horizontal="right" vertical="center" wrapText="1"/>
    </xf>
    <xf numFmtId="2" fontId="5" fillId="0" borderId="42" xfId="0" applyNumberFormat="1" applyFont="1" applyBorder="1" applyAlignment="1">
      <alignment horizontal="right" vertical="center" wrapText="1"/>
    </xf>
    <xf numFmtId="0" fontId="1" fillId="0" borderId="43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1" fillId="0" borderId="44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2" fontId="1" fillId="0" borderId="44" xfId="0" applyNumberFormat="1" applyFont="1" applyBorder="1" applyAlignment="1">
      <alignment horizontal="right" vertical="center" wrapText="1"/>
    </xf>
    <xf numFmtId="2" fontId="1" fillId="0" borderId="44" xfId="0" applyNumberFormat="1" applyFont="1" applyBorder="1" applyAlignment="1">
      <alignment vertical="center" wrapText="1"/>
    </xf>
    <xf numFmtId="2" fontId="1" fillId="0" borderId="45" xfId="0" applyNumberFormat="1" applyFont="1" applyBorder="1" applyAlignment="1">
      <alignment vertical="center" wrapText="1"/>
    </xf>
    <xf numFmtId="2" fontId="2" fillId="0" borderId="30" xfId="0" applyNumberFormat="1" applyFont="1" applyBorder="1" applyAlignment="1">
      <alignment vertical="center" wrapText="1"/>
    </xf>
    <xf numFmtId="2" fontId="2" fillId="0" borderId="46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2" fontId="5" fillId="0" borderId="15" xfId="0" applyNumberFormat="1" applyFont="1" applyBorder="1" applyAlignment="1">
      <alignment horizontal="right" vertical="center" wrapText="1"/>
    </xf>
    <xf numFmtId="2" fontId="5" fillId="0" borderId="16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B10" sqref="B10:J14"/>
    </sheetView>
  </sheetViews>
  <sheetFormatPr defaultRowHeight="15" x14ac:dyDescent="0.25"/>
  <cols>
    <col min="1" max="1" width="20.140625" style="2" customWidth="1"/>
    <col min="2" max="2" width="24.7109375" style="2" customWidth="1"/>
    <col min="3" max="3" width="12.28515625" style="2" customWidth="1"/>
    <col min="4" max="4" width="53.140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48" t="s">
        <v>22</v>
      </c>
      <c r="C1" s="49"/>
      <c r="D1" s="1" t="s">
        <v>1</v>
      </c>
      <c r="E1" s="27"/>
      <c r="F1" s="1" t="s">
        <v>2</v>
      </c>
      <c r="G1" s="50">
        <v>44687</v>
      </c>
      <c r="H1" s="51"/>
      <c r="I1" s="51"/>
      <c r="J1" s="52"/>
      <c r="K1" s="1"/>
      <c r="L1" s="1"/>
    </row>
    <row r="2" spans="1:12" ht="15.75" thickBot="1" x14ac:dyDescent="0.3">
      <c r="A2" s="36" t="s">
        <v>3</v>
      </c>
      <c r="B2" s="5" t="s">
        <v>4</v>
      </c>
      <c r="C2" s="37" t="s">
        <v>5</v>
      </c>
      <c r="D2" s="41" t="s">
        <v>6</v>
      </c>
      <c r="E2" s="41" t="s">
        <v>7</v>
      </c>
      <c r="F2" s="41" t="s">
        <v>8</v>
      </c>
      <c r="G2" s="5" t="s">
        <v>9</v>
      </c>
      <c r="H2" s="5" t="s">
        <v>10</v>
      </c>
      <c r="I2" s="5" t="s">
        <v>11</v>
      </c>
      <c r="J2" s="38" t="s">
        <v>12</v>
      </c>
    </row>
    <row r="3" spans="1:12" ht="15" customHeight="1" x14ac:dyDescent="0.25">
      <c r="A3" s="66" t="s">
        <v>27</v>
      </c>
      <c r="B3" s="21" t="s">
        <v>31</v>
      </c>
      <c r="C3" s="22" t="s">
        <v>55</v>
      </c>
      <c r="D3" s="22" t="s">
        <v>56</v>
      </c>
      <c r="E3" s="14">
        <v>25</v>
      </c>
      <c r="F3" s="15">
        <v>7.32</v>
      </c>
      <c r="G3" s="33">
        <v>5.5</v>
      </c>
      <c r="H3" s="33">
        <v>0.28000000000000003</v>
      </c>
      <c r="I3" s="33">
        <v>0.05</v>
      </c>
      <c r="J3" s="34">
        <v>0.95</v>
      </c>
    </row>
    <row r="4" spans="1:12" s="47" customFormat="1" ht="15" customHeight="1" x14ac:dyDescent="0.25">
      <c r="A4" s="66"/>
      <c r="B4" s="8" t="s">
        <v>13</v>
      </c>
      <c r="C4" s="6" t="s">
        <v>44</v>
      </c>
      <c r="D4" s="6" t="s">
        <v>45</v>
      </c>
      <c r="E4" s="17">
        <v>75</v>
      </c>
      <c r="F4" s="7">
        <v>35.840000000000003</v>
      </c>
      <c r="G4" s="25">
        <f>182/50*75</f>
        <v>273</v>
      </c>
      <c r="H4" s="25">
        <f>6.74/50*75</f>
        <v>10.11</v>
      </c>
      <c r="I4" s="25">
        <f>13.91/50*75</f>
        <v>20.865000000000002</v>
      </c>
      <c r="J4" s="26">
        <f>7.09/50*75</f>
        <v>10.635000000000002</v>
      </c>
    </row>
    <row r="5" spans="1:12" s="47" customFormat="1" ht="15" customHeight="1" x14ac:dyDescent="0.25">
      <c r="A5" s="66"/>
      <c r="B5" s="83" t="s">
        <v>17</v>
      </c>
      <c r="C5" s="84" t="s">
        <v>51</v>
      </c>
      <c r="D5" s="84" t="s">
        <v>52</v>
      </c>
      <c r="E5" s="85">
        <v>130</v>
      </c>
      <c r="F5" s="86">
        <v>10.84</v>
      </c>
      <c r="G5" s="87">
        <f>139.8*1.3</f>
        <v>181.74</v>
      </c>
      <c r="H5" s="87">
        <f>2.43*1.3</f>
        <v>3.1590000000000003</v>
      </c>
      <c r="I5" s="87">
        <f>3.58*1.3</f>
        <v>4.6539999999999999</v>
      </c>
      <c r="J5" s="88">
        <f>24.46*1.3</f>
        <v>31.798000000000002</v>
      </c>
    </row>
    <row r="6" spans="1:12" s="31" customFormat="1" x14ac:dyDescent="0.25">
      <c r="A6" s="66"/>
      <c r="B6" s="8" t="s">
        <v>38</v>
      </c>
      <c r="C6" s="6" t="s">
        <v>59</v>
      </c>
      <c r="D6" s="6" t="s">
        <v>60</v>
      </c>
      <c r="E6" s="17">
        <v>200</v>
      </c>
      <c r="F6" s="7">
        <v>10.87</v>
      </c>
      <c r="G6" s="7">
        <v>111</v>
      </c>
      <c r="H6" s="25">
        <v>0.7</v>
      </c>
      <c r="I6" s="25">
        <v>0</v>
      </c>
      <c r="J6" s="26">
        <v>27</v>
      </c>
      <c r="K6"/>
    </row>
    <row r="7" spans="1:12" x14ac:dyDescent="0.25">
      <c r="A7" s="66"/>
      <c r="B7" s="8" t="s">
        <v>21</v>
      </c>
      <c r="C7" s="99" t="s">
        <v>61</v>
      </c>
      <c r="D7" s="6" t="s">
        <v>62</v>
      </c>
      <c r="E7" s="17">
        <v>50</v>
      </c>
      <c r="F7" s="7">
        <v>8.25</v>
      </c>
      <c r="G7" s="100">
        <v>198.6</v>
      </c>
      <c r="H7" s="100">
        <v>4.0999999999999996</v>
      </c>
      <c r="I7" s="100">
        <v>7.7</v>
      </c>
      <c r="J7" s="101">
        <v>28.2</v>
      </c>
    </row>
    <row r="8" spans="1:12" s="43" customFormat="1" ht="15.75" thickBot="1" x14ac:dyDescent="0.3">
      <c r="A8" s="66"/>
      <c r="B8" s="89" t="s">
        <v>14</v>
      </c>
      <c r="C8" s="90" t="s">
        <v>32</v>
      </c>
      <c r="D8" s="90" t="s">
        <v>33</v>
      </c>
      <c r="E8" s="91">
        <v>36.5</v>
      </c>
      <c r="F8" s="93">
        <v>1.61</v>
      </c>
      <c r="G8" s="93">
        <f>229.7*0.365</f>
        <v>83.840499999999992</v>
      </c>
      <c r="H8" s="94">
        <f>6.7*0.365</f>
        <v>2.4455</v>
      </c>
      <c r="I8" s="94">
        <f>1.1*0.365</f>
        <v>0.40150000000000002</v>
      </c>
      <c r="J8" s="95">
        <f>48.3*0.365</f>
        <v>17.6295</v>
      </c>
    </row>
    <row r="9" spans="1:12" ht="16.5" thickBot="1" x14ac:dyDescent="0.3">
      <c r="A9" s="63" t="s">
        <v>15</v>
      </c>
      <c r="B9" s="81"/>
      <c r="C9" s="81"/>
      <c r="D9" s="81"/>
      <c r="E9" s="92"/>
      <c r="F9" s="96">
        <f>SUM(F3:F8)</f>
        <v>74.73</v>
      </c>
      <c r="G9" s="96">
        <f>SUM(G3:G8)</f>
        <v>853.68050000000005</v>
      </c>
      <c r="H9" s="97">
        <f>SUM(H3:H8)</f>
        <v>20.794499999999996</v>
      </c>
      <c r="I9" s="23">
        <f>SUM(I3:I8)</f>
        <v>33.670500000000004</v>
      </c>
      <c r="J9" s="98">
        <f>SUM(J3:J8)</f>
        <v>116.21250000000001</v>
      </c>
    </row>
    <row r="10" spans="1:12" x14ac:dyDescent="0.25">
      <c r="A10" s="59" t="s">
        <v>28</v>
      </c>
      <c r="B10" s="83" t="s">
        <v>16</v>
      </c>
      <c r="C10" s="84" t="s">
        <v>41</v>
      </c>
      <c r="D10" s="84" t="s">
        <v>58</v>
      </c>
      <c r="E10" s="85" t="s">
        <v>57</v>
      </c>
      <c r="F10" s="15">
        <v>15.74</v>
      </c>
      <c r="G10" s="15">
        <f>429*0.25+162*0</f>
        <v>107.25</v>
      </c>
      <c r="H10" s="15">
        <f>8.07*0.25+2.6*0</f>
        <v>2.0175000000000001</v>
      </c>
      <c r="I10" s="15">
        <f>20.36*0.25+15*0</f>
        <v>5.09</v>
      </c>
      <c r="J10" s="16">
        <f>47.92*0.25+3.6*0</f>
        <v>11.98</v>
      </c>
      <c r="K10"/>
    </row>
    <row r="11" spans="1:12" x14ac:dyDescent="0.25">
      <c r="A11" s="59"/>
      <c r="B11" s="8" t="s">
        <v>13</v>
      </c>
      <c r="C11" s="6" t="s">
        <v>53</v>
      </c>
      <c r="D11" s="6" t="s">
        <v>54</v>
      </c>
      <c r="E11" s="17">
        <v>20</v>
      </c>
      <c r="F11" s="7">
        <v>16.43</v>
      </c>
      <c r="G11" s="25">
        <f>129.15/50*20</f>
        <v>51.660000000000004</v>
      </c>
      <c r="H11" s="25">
        <f>17.2/50*20</f>
        <v>6.879999999999999</v>
      </c>
      <c r="I11" s="25">
        <f>3.8/50*20</f>
        <v>1.52</v>
      </c>
      <c r="J11" s="26">
        <f>6.6/50*20</f>
        <v>2.64</v>
      </c>
      <c r="K11"/>
    </row>
    <row r="12" spans="1:12" s="31" customFormat="1" x14ac:dyDescent="0.25">
      <c r="A12" s="59"/>
      <c r="B12" s="8" t="s">
        <v>17</v>
      </c>
      <c r="C12" s="6" t="s">
        <v>46</v>
      </c>
      <c r="D12" s="6" t="s">
        <v>47</v>
      </c>
      <c r="E12" s="17">
        <v>100</v>
      </c>
      <c r="F12" s="7">
        <v>7.46</v>
      </c>
      <c r="G12" s="25">
        <f>1123*0.1</f>
        <v>112.30000000000001</v>
      </c>
      <c r="H12" s="25">
        <f>36.78*0.1</f>
        <v>3.6780000000000004</v>
      </c>
      <c r="I12" s="25">
        <f>30.1*0.1</f>
        <v>3.0100000000000002</v>
      </c>
      <c r="J12" s="26">
        <f>176.3*0.1</f>
        <v>17.630000000000003</v>
      </c>
      <c r="K12"/>
    </row>
    <row r="13" spans="1:12" s="31" customFormat="1" x14ac:dyDescent="0.25">
      <c r="A13" s="59"/>
      <c r="B13" s="8" t="s">
        <v>18</v>
      </c>
      <c r="C13" s="6" t="s">
        <v>19</v>
      </c>
      <c r="D13" s="6" t="s">
        <v>20</v>
      </c>
      <c r="E13" s="17" t="s">
        <v>34</v>
      </c>
      <c r="F13" s="7">
        <v>3.54</v>
      </c>
      <c r="G13" s="7">
        <v>60</v>
      </c>
      <c r="H13" s="7">
        <v>7.0000000000000007E-2</v>
      </c>
      <c r="I13" s="7">
        <v>0.02</v>
      </c>
      <c r="J13" s="9">
        <v>15</v>
      </c>
    </row>
    <row r="14" spans="1:12" ht="15.75" thickBot="1" x14ac:dyDescent="0.3">
      <c r="A14" s="59"/>
      <c r="B14" s="10" t="s">
        <v>14</v>
      </c>
      <c r="C14" s="11" t="s">
        <v>32</v>
      </c>
      <c r="D14" s="11" t="s">
        <v>33</v>
      </c>
      <c r="E14" s="18">
        <v>30.5</v>
      </c>
      <c r="F14" s="19">
        <v>1.36</v>
      </c>
      <c r="G14" s="19">
        <f>229.7*0.305</f>
        <v>70.058499999999995</v>
      </c>
      <c r="H14" s="12">
        <f>6.7*0.305</f>
        <v>2.0434999999999999</v>
      </c>
      <c r="I14" s="12">
        <f>1.1*0.305</f>
        <v>0.33550000000000002</v>
      </c>
      <c r="J14" s="13">
        <f>48.3*0.305</f>
        <v>14.731499999999999</v>
      </c>
    </row>
    <row r="15" spans="1:12" ht="16.5" thickBot="1" x14ac:dyDescent="0.3">
      <c r="A15" s="60" t="s">
        <v>15</v>
      </c>
      <c r="B15" s="61"/>
      <c r="C15" s="61"/>
      <c r="D15" s="61"/>
      <c r="E15" s="62"/>
      <c r="F15" s="30">
        <f>SUM(F10:F14)</f>
        <v>44.53</v>
      </c>
      <c r="G15" s="30">
        <f t="shared" ref="G15:J15" si="0">SUM(G10:G14)</f>
        <v>401.26850000000002</v>
      </c>
      <c r="H15" s="30">
        <f t="shared" si="0"/>
        <v>14.689</v>
      </c>
      <c r="I15" s="30">
        <f t="shared" si="0"/>
        <v>9.9754999999999985</v>
      </c>
      <c r="J15" s="30">
        <f t="shared" si="0"/>
        <v>61.981499999999997</v>
      </c>
    </row>
    <row r="16" spans="1:12" s="42" customFormat="1" x14ac:dyDescent="0.25">
      <c r="A16" s="69" t="s">
        <v>29</v>
      </c>
      <c r="B16" s="21" t="s">
        <v>16</v>
      </c>
      <c r="C16" s="22" t="s">
        <v>41</v>
      </c>
      <c r="D16" s="22" t="s">
        <v>42</v>
      </c>
      <c r="E16" s="14" t="s">
        <v>43</v>
      </c>
      <c r="F16" s="15">
        <v>18.87</v>
      </c>
      <c r="G16" s="15">
        <f>429*0.25+162*0.1</f>
        <v>123.45</v>
      </c>
      <c r="H16" s="15">
        <f>8.07*0.25+2.6*0.1</f>
        <v>2.2774999999999999</v>
      </c>
      <c r="I16" s="15">
        <f>20.36*0.25+15*0.1</f>
        <v>6.59</v>
      </c>
      <c r="J16" s="16">
        <f>47.92*0.25+3.6*0.1</f>
        <v>12.34</v>
      </c>
    </row>
    <row r="17" spans="1:11" s="28" customFormat="1" x14ac:dyDescent="0.25">
      <c r="A17" s="70"/>
      <c r="B17" s="8" t="s">
        <v>13</v>
      </c>
      <c r="C17" s="6" t="s">
        <v>53</v>
      </c>
      <c r="D17" s="6" t="s">
        <v>54</v>
      </c>
      <c r="E17" s="17">
        <v>50</v>
      </c>
      <c r="F17" s="7">
        <v>41.07</v>
      </c>
      <c r="G17" s="25">
        <v>129.15</v>
      </c>
      <c r="H17" s="25">
        <v>17.2</v>
      </c>
      <c r="I17" s="25">
        <v>3.8</v>
      </c>
      <c r="J17" s="26">
        <v>6.6</v>
      </c>
      <c r="K17"/>
    </row>
    <row r="18" spans="1:11" s="40" customFormat="1" x14ac:dyDescent="0.25">
      <c r="A18" s="70"/>
      <c r="B18" s="8" t="s">
        <v>17</v>
      </c>
      <c r="C18" s="6" t="s">
        <v>46</v>
      </c>
      <c r="D18" s="6" t="s">
        <v>47</v>
      </c>
      <c r="E18" s="17">
        <v>100</v>
      </c>
      <c r="F18" s="7">
        <v>7.46</v>
      </c>
      <c r="G18" s="25">
        <f>1123*0.1</f>
        <v>112.30000000000001</v>
      </c>
      <c r="H18" s="25">
        <f>36.78*0.1</f>
        <v>3.6780000000000004</v>
      </c>
      <c r="I18" s="25">
        <f>30.1*0.1</f>
        <v>3.0100000000000002</v>
      </c>
      <c r="J18" s="26">
        <f>176.3*0.1</f>
        <v>17.630000000000003</v>
      </c>
      <c r="K18"/>
    </row>
    <row r="19" spans="1:11" s="39" customFormat="1" x14ac:dyDescent="0.25">
      <c r="A19" s="70"/>
      <c r="B19" s="8" t="s">
        <v>18</v>
      </c>
      <c r="C19" s="6" t="s">
        <v>19</v>
      </c>
      <c r="D19" s="6" t="s">
        <v>20</v>
      </c>
      <c r="E19" s="17" t="s">
        <v>34</v>
      </c>
      <c r="F19" s="7">
        <v>3.54</v>
      </c>
      <c r="G19" s="7">
        <v>60</v>
      </c>
      <c r="H19" s="7">
        <v>7.0000000000000007E-2</v>
      </c>
      <c r="I19" s="7">
        <v>0.02</v>
      </c>
      <c r="J19" s="9">
        <v>15</v>
      </c>
    </row>
    <row r="20" spans="1:11" s="42" customFormat="1" x14ac:dyDescent="0.25">
      <c r="A20" s="70"/>
      <c r="B20" s="8" t="s">
        <v>63</v>
      </c>
      <c r="C20" s="6" t="s">
        <v>64</v>
      </c>
      <c r="D20" s="6" t="s">
        <v>65</v>
      </c>
      <c r="E20" s="17">
        <v>15</v>
      </c>
      <c r="F20" s="7">
        <v>2.92</v>
      </c>
      <c r="G20" s="7">
        <f>480*0.15</f>
        <v>72</v>
      </c>
      <c r="H20" s="25">
        <f>9*0.15</f>
        <v>1.3499999999999999</v>
      </c>
      <c r="I20" s="25">
        <f>18*0.15</f>
        <v>2.6999999999999997</v>
      </c>
      <c r="J20" s="26">
        <f>70*0.15</f>
        <v>10.5</v>
      </c>
    </row>
    <row r="21" spans="1:11" s="39" customFormat="1" ht="15.75" thickBot="1" x14ac:dyDescent="0.3">
      <c r="A21" s="70"/>
      <c r="B21" s="10" t="s">
        <v>14</v>
      </c>
      <c r="C21" s="11" t="s">
        <v>32</v>
      </c>
      <c r="D21" s="11" t="s">
        <v>33</v>
      </c>
      <c r="E21" s="18">
        <v>19.5</v>
      </c>
      <c r="F21" s="19">
        <v>0.87</v>
      </c>
      <c r="G21" s="19">
        <f>229.7*0.195</f>
        <v>44.791499999999999</v>
      </c>
      <c r="H21" s="12">
        <f>6.7*0.195</f>
        <v>1.3065</v>
      </c>
      <c r="I21" s="12">
        <f>1.1*0.195</f>
        <v>0.21450000000000002</v>
      </c>
      <c r="J21" s="13">
        <f>48.3*0.195</f>
        <v>9.4184999999999999</v>
      </c>
    </row>
    <row r="22" spans="1:11" s="32" customFormat="1" ht="16.5" thickBot="1" x14ac:dyDescent="0.3">
      <c r="A22" s="63" t="s">
        <v>15</v>
      </c>
      <c r="B22" s="57"/>
      <c r="C22" s="57"/>
      <c r="D22" s="57"/>
      <c r="E22" s="64"/>
      <c r="F22" s="20">
        <f>SUM(F16:F21)</f>
        <v>74.73</v>
      </c>
      <c r="G22" s="20">
        <f>SUM(G16:G21)</f>
        <v>541.69150000000002</v>
      </c>
      <c r="H22" s="20">
        <f>SUM(H16:H21)</f>
        <v>25.882000000000001</v>
      </c>
      <c r="I22" s="20">
        <f>SUM(I16:I21)</f>
        <v>16.334500000000002</v>
      </c>
      <c r="J22" s="20">
        <f>SUM(J16:J21)</f>
        <v>71.488500000000002</v>
      </c>
      <c r="K22"/>
    </row>
    <row r="23" spans="1:11" s="39" customFormat="1" x14ac:dyDescent="0.25">
      <c r="A23" s="59" t="s">
        <v>30</v>
      </c>
      <c r="B23" s="21" t="s">
        <v>38</v>
      </c>
      <c r="C23" s="22" t="s">
        <v>64</v>
      </c>
      <c r="D23" s="22" t="s">
        <v>66</v>
      </c>
      <c r="E23" s="14">
        <v>200</v>
      </c>
      <c r="F23" s="15">
        <v>37.24</v>
      </c>
      <c r="G23" s="15">
        <v>160</v>
      </c>
      <c r="H23" s="15">
        <v>6.2</v>
      </c>
      <c r="I23" s="15">
        <v>5</v>
      </c>
      <c r="J23" s="16">
        <v>22</v>
      </c>
      <c r="K23"/>
    </row>
    <row r="24" spans="1:11" s="40" customFormat="1" ht="15.75" thickBot="1" x14ac:dyDescent="0.3">
      <c r="A24" s="59"/>
      <c r="B24" s="10" t="s">
        <v>63</v>
      </c>
      <c r="C24" s="11" t="s">
        <v>64</v>
      </c>
      <c r="D24" s="11" t="s">
        <v>65</v>
      </c>
      <c r="E24" s="18">
        <v>39</v>
      </c>
      <c r="F24" s="19">
        <v>7.29</v>
      </c>
      <c r="G24" s="19">
        <f>480*0.39</f>
        <v>187.20000000000002</v>
      </c>
      <c r="H24" s="102">
        <f>9*0.39</f>
        <v>3.5100000000000002</v>
      </c>
      <c r="I24" s="102">
        <f>18*0.39</f>
        <v>7.0200000000000005</v>
      </c>
      <c r="J24" s="103">
        <f>70*0.39</f>
        <v>27.3</v>
      </c>
    </row>
    <row r="25" spans="1:11" ht="16.5" thickBot="1" x14ac:dyDescent="0.3">
      <c r="A25" s="56" t="s">
        <v>15</v>
      </c>
      <c r="B25" s="67"/>
      <c r="C25" s="67"/>
      <c r="D25" s="67"/>
      <c r="E25" s="68"/>
      <c r="F25" s="3">
        <f>SUM(F23:F24)</f>
        <v>44.53</v>
      </c>
      <c r="G25" s="3">
        <f>SUM(G23:G24)</f>
        <v>347.20000000000005</v>
      </c>
      <c r="H25" s="3">
        <f>SUM(H23:H24)</f>
        <v>9.7100000000000009</v>
      </c>
      <c r="I25" s="3">
        <f>SUM(I23:I24)</f>
        <v>12.02</v>
      </c>
      <c r="J25" s="3">
        <f>SUM(J23:J24)</f>
        <v>49.3</v>
      </c>
      <c r="K25"/>
    </row>
    <row r="27" spans="1:11" ht="15.75" thickBot="1" x14ac:dyDescent="0.3">
      <c r="A27" s="54" t="s">
        <v>25</v>
      </c>
      <c r="B27" s="54"/>
      <c r="C27" s="54"/>
      <c r="D27" s="54"/>
      <c r="E27" s="54"/>
      <c r="F27" s="54"/>
      <c r="G27" s="54"/>
      <c r="H27" s="54"/>
      <c r="I27" s="54"/>
      <c r="J27" s="54"/>
    </row>
    <row r="28" spans="1:11" ht="15.75" x14ac:dyDescent="0.25">
      <c r="A28" s="24"/>
      <c r="B28" s="24"/>
      <c r="C28" s="53" t="s">
        <v>23</v>
      </c>
      <c r="D28" s="53"/>
      <c r="G28" s="55"/>
      <c r="H28" s="55"/>
      <c r="I28" s="55"/>
      <c r="J28" s="55"/>
    </row>
    <row r="29" spans="1:11" x14ac:dyDescent="0.25">
      <c r="A29" s="1"/>
      <c r="B29" s="1"/>
      <c r="C29" s="1"/>
      <c r="D29" s="1"/>
    </row>
    <row r="30" spans="1:11" x14ac:dyDescent="0.25">
      <c r="A30" s="65" t="s">
        <v>24</v>
      </c>
      <c r="B30" s="65"/>
    </row>
    <row r="31" spans="1:11" x14ac:dyDescent="0.25">
      <c r="A31" s="65" t="s">
        <v>26</v>
      </c>
      <c r="B31" s="65"/>
    </row>
    <row r="32" spans="1:11" x14ac:dyDescent="0.25">
      <c r="A32" s="4"/>
    </row>
  </sheetData>
  <mergeCells count="15">
    <mergeCell ref="A30:B30"/>
    <mergeCell ref="A31:B31"/>
    <mergeCell ref="A3:A8"/>
    <mergeCell ref="A23:A24"/>
    <mergeCell ref="A25:E25"/>
    <mergeCell ref="A16:A21"/>
    <mergeCell ref="B1:C1"/>
    <mergeCell ref="G1:J1"/>
    <mergeCell ref="C28:D28"/>
    <mergeCell ref="A27:J27"/>
    <mergeCell ref="G28:J28"/>
    <mergeCell ref="A9:E9"/>
    <mergeCell ref="A10:A14"/>
    <mergeCell ref="A15:E15"/>
    <mergeCell ref="A22:E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10" workbookViewId="0">
      <selection activeCell="J28" sqref="J28"/>
    </sheetView>
  </sheetViews>
  <sheetFormatPr defaultRowHeight="15" x14ac:dyDescent="0.25"/>
  <cols>
    <col min="1" max="1" width="27.85546875" style="2" customWidth="1"/>
    <col min="2" max="2" width="24.7109375" style="2" customWidth="1"/>
    <col min="3" max="3" width="12.28515625" style="2" customWidth="1"/>
    <col min="4" max="4" width="47.8554687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71" t="s">
        <v>22</v>
      </c>
      <c r="C1" s="72"/>
      <c r="D1" s="1" t="s">
        <v>1</v>
      </c>
      <c r="E1" s="27"/>
      <c r="F1" s="1" t="s">
        <v>2</v>
      </c>
      <c r="G1" s="50">
        <v>44687</v>
      </c>
      <c r="H1" s="51"/>
      <c r="I1" s="51"/>
      <c r="J1" s="52"/>
      <c r="K1" s="1"/>
      <c r="L1" s="1"/>
    </row>
    <row r="2" spans="1:12" ht="15.75" thickBot="1" x14ac:dyDescent="0.3">
      <c r="A2" s="36" t="s">
        <v>3</v>
      </c>
      <c r="B2" s="44" t="s">
        <v>4</v>
      </c>
      <c r="C2" s="45" t="s">
        <v>5</v>
      </c>
      <c r="D2" s="45" t="s">
        <v>6</v>
      </c>
      <c r="E2" s="45" t="s">
        <v>7</v>
      </c>
      <c r="F2" s="45" t="s">
        <v>8</v>
      </c>
      <c r="G2" s="45" t="s">
        <v>9</v>
      </c>
      <c r="H2" s="45" t="s">
        <v>10</v>
      </c>
      <c r="I2" s="45" t="s">
        <v>11</v>
      </c>
      <c r="J2" s="46" t="s">
        <v>12</v>
      </c>
    </row>
    <row r="3" spans="1:12" x14ac:dyDescent="0.25">
      <c r="A3" s="66" t="s">
        <v>35</v>
      </c>
      <c r="B3" s="21" t="s">
        <v>31</v>
      </c>
      <c r="C3" s="22" t="s">
        <v>55</v>
      </c>
      <c r="D3" s="22" t="s">
        <v>67</v>
      </c>
      <c r="E3" s="14">
        <v>10</v>
      </c>
      <c r="F3" s="15">
        <v>2.62</v>
      </c>
      <c r="G3" s="33">
        <v>1.2</v>
      </c>
      <c r="H3" s="33">
        <v>6.5000000000000002E-2</v>
      </c>
      <c r="I3" s="33">
        <v>1.4999999999999999E-2</v>
      </c>
      <c r="J3" s="34">
        <v>0.19500000000000001</v>
      </c>
    </row>
    <row r="4" spans="1:12" s="43" customFormat="1" x14ac:dyDescent="0.25">
      <c r="A4" s="66"/>
      <c r="B4" s="8" t="s">
        <v>13</v>
      </c>
      <c r="C4" s="6" t="s">
        <v>44</v>
      </c>
      <c r="D4" s="6" t="s">
        <v>45</v>
      </c>
      <c r="E4" s="17">
        <v>75</v>
      </c>
      <c r="F4" s="7">
        <v>35.840000000000003</v>
      </c>
      <c r="G4" s="25">
        <f>182/50*75</f>
        <v>273</v>
      </c>
      <c r="H4" s="25">
        <f>6.74/50*75</f>
        <v>10.11</v>
      </c>
      <c r="I4" s="25">
        <f>13.91/50*75</f>
        <v>20.865000000000002</v>
      </c>
      <c r="J4" s="26">
        <f>7.09/50*75</f>
        <v>10.635000000000002</v>
      </c>
    </row>
    <row r="5" spans="1:12" s="47" customFormat="1" x14ac:dyDescent="0.25">
      <c r="A5" s="66"/>
      <c r="B5" s="83" t="s">
        <v>17</v>
      </c>
      <c r="C5" s="84" t="s">
        <v>51</v>
      </c>
      <c r="D5" s="84" t="s">
        <v>52</v>
      </c>
      <c r="E5" s="85">
        <v>130</v>
      </c>
      <c r="F5" s="86">
        <v>10.84</v>
      </c>
      <c r="G5" s="87">
        <f>139.8*1.3</f>
        <v>181.74</v>
      </c>
      <c r="H5" s="87">
        <f>2.43*1.3</f>
        <v>3.1590000000000003</v>
      </c>
      <c r="I5" s="87">
        <f>3.58*1.3</f>
        <v>4.6539999999999999</v>
      </c>
      <c r="J5" s="88">
        <f>24.46*1.3</f>
        <v>31.798000000000002</v>
      </c>
    </row>
    <row r="6" spans="1:12" s="47" customFormat="1" x14ac:dyDescent="0.25">
      <c r="A6" s="66"/>
      <c r="B6" s="8" t="s">
        <v>38</v>
      </c>
      <c r="C6" s="6" t="s">
        <v>59</v>
      </c>
      <c r="D6" s="6" t="s">
        <v>60</v>
      </c>
      <c r="E6" s="17">
        <v>200</v>
      </c>
      <c r="F6" s="7">
        <v>10.87</v>
      </c>
      <c r="G6" s="7">
        <v>111</v>
      </c>
      <c r="H6" s="25">
        <v>0.7</v>
      </c>
      <c r="I6" s="25">
        <v>0</v>
      </c>
      <c r="J6" s="26">
        <v>27</v>
      </c>
    </row>
    <row r="7" spans="1:12" x14ac:dyDescent="0.25">
      <c r="A7" s="66"/>
      <c r="B7" s="8" t="s">
        <v>21</v>
      </c>
      <c r="C7" s="99" t="s">
        <v>61</v>
      </c>
      <c r="D7" s="6" t="s">
        <v>62</v>
      </c>
      <c r="E7" s="17">
        <v>50</v>
      </c>
      <c r="F7" s="7">
        <v>8.25</v>
      </c>
      <c r="G7" s="100">
        <v>198.6</v>
      </c>
      <c r="H7" s="100">
        <v>4.0999999999999996</v>
      </c>
      <c r="I7" s="100">
        <v>7.7</v>
      </c>
      <c r="J7" s="101">
        <v>28.2</v>
      </c>
    </row>
    <row r="8" spans="1:12" ht="15.75" thickBot="1" x14ac:dyDescent="0.3">
      <c r="A8" s="66"/>
      <c r="B8" s="10" t="s">
        <v>14</v>
      </c>
      <c r="C8" s="11" t="s">
        <v>32</v>
      </c>
      <c r="D8" s="11" t="s">
        <v>33</v>
      </c>
      <c r="E8" s="18">
        <v>24.5</v>
      </c>
      <c r="F8" s="19">
        <v>1.08</v>
      </c>
      <c r="G8" s="19">
        <f>229.7*0.245</f>
        <v>56.276499999999999</v>
      </c>
      <c r="H8" s="12">
        <f>6.7*0.245</f>
        <v>1.6415</v>
      </c>
      <c r="I8" s="12">
        <f>1.1*0.245</f>
        <v>0.26950000000000002</v>
      </c>
      <c r="J8" s="13">
        <f>48.3*0.245</f>
        <v>11.833499999999999</v>
      </c>
    </row>
    <row r="9" spans="1:12" ht="16.5" thickBot="1" x14ac:dyDescent="0.3">
      <c r="A9" s="73" t="s">
        <v>15</v>
      </c>
      <c r="B9" s="57"/>
      <c r="C9" s="57"/>
      <c r="D9" s="57"/>
      <c r="E9" s="74"/>
      <c r="F9" s="20">
        <f>SUM(F3:F8)</f>
        <v>69.499999999999986</v>
      </c>
      <c r="G9" s="20">
        <f>SUM(G3:G8)</f>
        <v>821.81650000000013</v>
      </c>
      <c r="H9" s="20">
        <f>SUM(H3:H8)</f>
        <v>19.775500000000001</v>
      </c>
      <c r="I9" s="20">
        <f>SUM(I3:I8)</f>
        <v>33.503500000000003</v>
      </c>
      <c r="J9" s="20">
        <f>SUM(J3:J8)</f>
        <v>109.6615</v>
      </c>
    </row>
    <row r="10" spans="1:12" s="29" customFormat="1" x14ac:dyDescent="0.25">
      <c r="A10" s="75" t="s">
        <v>36</v>
      </c>
      <c r="B10" s="21" t="s">
        <v>13</v>
      </c>
      <c r="C10" s="22" t="s">
        <v>44</v>
      </c>
      <c r="D10" s="22" t="s">
        <v>45</v>
      </c>
      <c r="E10" s="14">
        <v>45</v>
      </c>
      <c r="F10" s="15">
        <v>21.5</v>
      </c>
      <c r="G10" s="33">
        <f>182/50*45</f>
        <v>163.80000000000001</v>
      </c>
      <c r="H10" s="33">
        <f>6.74/50*45</f>
        <v>6.0659999999999998</v>
      </c>
      <c r="I10" s="33">
        <f>13.91/50*45</f>
        <v>12.519</v>
      </c>
      <c r="J10" s="34">
        <f>7.09/50*45</f>
        <v>6.3810000000000002</v>
      </c>
      <c r="K10"/>
    </row>
    <row r="11" spans="1:12" s="29" customFormat="1" x14ac:dyDescent="0.25">
      <c r="A11" s="76"/>
      <c r="B11" s="8" t="s">
        <v>18</v>
      </c>
      <c r="C11" s="6" t="s">
        <v>19</v>
      </c>
      <c r="D11" s="6" t="s">
        <v>20</v>
      </c>
      <c r="E11" s="17" t="s">
        <v>34</v>
      </c>
      <c r="F11" s="7">
        <v>3.54</v>
      </c>
      <c r="G11" s="7">
        <v>60</v>
      </c>
      <c r="H11" s="7">
        <v>7.0000000000000007E-2</v>
      </c>
      <c r="I11" s="7">
        <v>0.02</v>
      </c>
      <c r="J11" s="9">
        <v>15</v>
      </c>
    </row>
    <row r="12" spans="1:12" s="32" customFormat="1" ht="15.75" thickBot="1" x14ac:dyDescent="0.3">
      <c r="A12" s="77"/>
      <c r="B12" s="10" t="s">
        <v>14</v>
      </c>
      <c r="C12" s="11" t="s">
        <v>32</v>
      </c>
      <c r="D12" s="11" t="s">
        <v>33</v>
      </c>
      <c r="E12" s="18">
        <v>44</v>
      </c>
      <c r="F12" s="19">
        <v>1.96</v>
      </c>
      <c r="G12" s="19">
        <f>229.7*0.44</f>
        <v>101.068</v>
      </c>
      <c r="H12" s="12">
        <f>6.7*0.44</f>
        <v>2.948</v>
      </c>
      <c r="I12" s="12">
        <f>1.1*0.44</f>
        <v>0.48400000000000004</v>
      </c>
      <c r="J12" s="13">
        <f>48.3*0.44</f>
        <v>21.251999999999999</v>
      </c>
    </row>
    <row r="13" spans="1:12" ht="16.5" thickBot="1" x14ac:dyDescent="0.3">
      <c r="A13" s="78" t="s">
        <v>15</v>
      </c>
      <c r="B13" s="57"/>
      <c r="C13" s="57"/>
      <c r="D13" s="57"/>
      <c r="E13" s="74"/>
      <c r="F13" s="20">
        <f>SUM(F10:F12)</f>
        <v>27</v>
      </c>
      <c r="G13" s="20">
        <f>SUM(G10:G12)</f>
        <v>324.86799999999999</v>
      </c>
      <c r="H13" s="20">
        <f>SUM(H10:H12)</f>
        <v>9.0839999999999996</v>
      </c>
      <c r="I13" s="20">
        <f>SUM(I10:I12)</f>
        <v>13.023</v>
      </c>
      <c r="J13" s="20">
        <f>SUM(J10:J12)</f>
        <v>42.632999999999996</v>
      </c>
    </row>
    <row r="14" spans="1:12" s="31" customFormat="1" x14ac:dyDescent="0.25">
      <c r="A14" s="75" t="s">
        <v>37</v>
      </c>
      <c r="B14" s="21" t="s">
        <v>31</v>
      </c>
      <c r="C14" s="22" t="s">
        <v>48</v>
      </c>
      <c r="D14" s="22" t="s">
        <v>49</v>
      </c>
      <c r="E14" s="14" t="s">
        <v>50</v>
      </c>
      <c r="F14" s="15">
        <v>3.46</v>
      </c>
      <c r="G14" s="15">
        <v>88.03</v>
      </c>
      <c r="H14" s="15">
        <v>1.53</v>
      </c>
      <c r="I14" s="15">
        <v>0.24</v>
      </c>
      <c r="J14" s="16">
        <v>20.38</v>
      </c>
    </row>
    <row r="15" spans="1:12" s="31" customFormat="1" ht="15.75" thickBot="1" x14ac:dyDescent="0.3">
      <c r="A15" s="77"/>
      <c r="B15" s="10" t="s">
        <v>18</v>
      </c>
      <c r="C15" s="11" t="s">
        <v>19</v>
      </c>
      <c r="D15" s="11" t="s">
        <v>20</v>
      </c>
      <c r="E15" s="18" t="s">
        <v>34</v>
      </c>
      <c r="F15" s="19">
        <v>3.54</v>
      </c>
      <c r="G15" s="19">
        <v>60</v>
      </c>
      <c r="H15" s="19">
        <v>7.0000000000000007E-2</v>
      </c>
      <c r="I15" s="19">
        <v>0.02</v>
      </c>
      <c r="J15" s="35">
        <v>15</v>
      </c>
    </row>
    <row r="16" spans="1:12" ht="16.5" thickBot="1" x14ac:dyDescent="0.3">
      <c r="A16" s="79" t="s">
        <v>15</v>
      </c>
      <c r="B16" s="57"/>
      <c r="C16" s="57"/>
      <c r="D16" s="57"/>
      <c r="E16" s="74"/>
      <c r="F16" s="20">
        <f>SUM(F14:F15)</f>
        <v>7</v>
      </c>
      <c r="G16" s="20">
        <f>SUM(G14:G15)</f>
        <v>148.03</v>
      </c>
      <c r="H16" s="20">
        <f t="shared" ref="H16:J16" si="0">SUM(H14:H15)</f>
        <v>1.6</v>
      </c>
      <c r="I16" s="20">
        <f t="shared" si="0"/>
        <v>0.26</v>
      </c>
      <c r="J16" s="20">
        <f t="shared" si="0"/>
        <v>35.379999999999995</v>
      </c>
    </row>
    <row r="17" spans="1:10" x14ac:dyDescent="0.25">
      <c r="A17" s="58" t="s">
        <v>39</v>
      </c>
      <c r="B17" s="21" t="s">
        <v>16</v>
      </c>
      <c r="C17" s="22" t="s">
        <v>41</v>
      </c>
      <c r="D17" s="22" t="s">
        <v>58</v>
      </c>
      <c r="E17" s="14" t="s">
        <v>57</v>
      </c>
      <c r="F17" s="15">
        <v>15.74</v>
      </c>
      <c r="G17" s="15">
        <f>429*0.25+162*0</f>
        <v>107.25</v>
      </c>
      <c r="H17" s="15">
        <f>8.07*0.25+2.6*0</f>
        <v>2.0175000000000001</v>
      </c>
      <c r="I17" s="15">
        <f>20.36*0.25+15*0</f>
        <v>5.09</v>
      </c>
      <c r="J17" s="16">
        <f>47.92*0.25+3.6*0</f>
        <v>11.98</v>
      </c>
    </row>
    <row r="18" spans="1:10" x14ac:dyDescent="0.25">
      <c r="A18" s="59"/>
      <c r="B18" s="8" t="s">
        <v>13</v>
      </c>
      <c r="C18" s="6" t="s">
        <v>53</v>
      </c>
      <c r="D18" s="6" t="s">
        <v>54</v>
      </c>
      <c r="E18" s="17">
        <v>20</v>
      </c>
      <c r="F18" s="7">
        <v>16.43</v>
      </c>
      <c r="G18" s="25">
        <f>129.15/50*20</f>
        <v>51.660000000000004</v>
      </c>
      <c r="H18" s="25">
        <f>17.2/50*20</f>
        <v>6.879999999999999</v>
      </c>
      <c r="I18" s="25">
        <f>3.8/50*20</f>
        <v>1.52</v>
      </c>
      <c r="J18" s="26">
        <f>6.6/50*20</f>
        <v>2.64</v>
      </c>
    </row>
    <row r="19" spans="1:10" s="31" customFormat="1" x14ac:dyDescent="0.25">
      <c r="A19" s="59"/>
      <c r="B19" s="8" t="s">
        <v>17</v>
      </c>
      <c r="C19" s="6" t="s">
        <v>46</v>
      </c>
      <c r="D19" s="6" t="s">
        <v>47</v>
      </c>
      <c r="E19" s="17">
        <v>100</v>
      </c>
      <c r="F19" s="7">
        <v>7.46</v>
      </c>
      <c r="G19" s="25">
        <f>1123*0.1</f>
        <v>112.30000000000001</v>
      </c>
      <c r="H19" s="25">
        <f>36.78*0.1</f>
        <v>3.6780000000000004</v>
      </c>
      <c r="I19" s="25">
        <f>30.1*0.1</f>
        <v>3.0100000000000002</v>
      </c>
      <c r="J19" s="26">
        <f>176.3*0.1</f>
        <v>17.630000000000003</v>
      </c>
    </row>
    <row r="20" spans="1:10" x14ac:dyDescent="0.25">
      <c r="A20" s="59"/>
      <c r="B20" s="8" t="s">
        <v>18</v>
      </c>
      <c r="C20" s="6" t="s">
        <v>19</v>
      </c>
      <c r="D20" s="6" t="s">
        <v>20</v>
      </c>
      <c r="E20" s="17" t="s">
        <v>34</v>
      </c>
      <c r="F20" s="7">
        <v>3.54</v>
      </c>
      <c r="G20" s="7">
        <v>60</v>
      </c>
      <c r="H20" s="7">
        <v>7.0000000000000007E-2</v>
      </c>
      <c r="I20" s="7">
        <v>0.02</v>
      </c>
      <c r="J20" s="9">
        <v>15</v>
      </c>
    </row>
    <row r="21" spans="1:10" ht="15.75" thickBot="1" x14ac:dyDescent="0.3">
      <c r="A21" s="59"/>
      <c r="B21" s="10" t="s">
        <v>14</v>
      </c>
      <c r="C21" s="11" t="s">
        <v>32</v>
      </c>
      <c r="D21" s="11" t="s">
        <v>33</v>
      </c>
      <c r="E21" s="18">
        <v>41.5</v>
      </c>
      <c r="F21" s="19">
        <v>1.83</v>
      </c>
      <c r="G21" s="19">
        <f>229.7*0.415</f>
        <v>95.325499999999991</v>
      </c>
      <c r="H21" s="12">
        <f>6.7*0.415</f>
        <v>2.7805</v>
      </c>
      <c r="I21" s="12">
        <f>1.1*0.415</f>
        <v>0.45650000000000002</v>
      </c>
      <c r="J21" s="13">
        <f>48.3*0.415</f>
        <v>20.044499999999999</v>
      </c>
    </row>
    <row r="22" spans="1:10" ht="16.5" thickBot="1" x14ac:dyDescent="0.3">
      <c r="A22" s="63" t="s">
        <v>15</v>
      </c>
      <c r="B22" s="81"/>
      <c r="C22" s="81"/>
      <c r="D22" s="81"/>
      <c r="E22" s="82"/>
      <c r="F22" s="23">
        <f>SUM(F17:F21)</f>
        <v>45</v>
      </c>
      <c r="G22" s="23">
        <f>SUM(G17:G21)</f>
        <v>426.53550000000001</v>
      </c>
      <c r="H22" s="23">
        <f>SUM(H17:H21)</f>
        <v>15.426</v>
      </c>
      <c r="I22" s="23">
        <f>SUM(I17:I21)</f>
        <v>10.096499999999999</v>
      </c>
      <c r="J22" s="23">
        <f>SUM(J17:J21)</f>
        <v>67.294499999999999</v>
      </c>
    </row>
    <row r="23" spans="1:10" s="40" customFormat="1" x14ac:dyDescent="0.25">
      <c r="A23" s="80" t="s">
        <v>40</v>
      </c>
      <c r="B23" s="21" t="s">
        <v>16</v>
      </c>
      <c r="C23" s="22" t="s">
        <v>41</v>
      </c>
      <c r="D23" s="22" t="s">
        <v>42</v>
      </c>
      <c r="E23" s="14" t="s">
        <v>43</v>
      </c>
      <c r="F23" s="15">
        <v>18.87</v>
      </c>
      <c r="G23" s="15">
        <f>429*0.25+162*0.1</f>
        <v>123.45</v>
      </c>
      <c r="H23" s="15">
        <f>8.07*0.25+2.6*0.1</f>
        <v>2.2774999999999999</v>
      </c>
      <c r="I23" s="15">
        <f>20.36*0.25+15*0.1</f>
        <v>6.59</v>
      </c>
      <c r="J23" s="16">
        <f>47.92*0.25+3.6*0.1</f>
        <v>12.34</v>
      </c>
    </row>
    <row r="24" spans="1:10" x14ac:dyDescent="0.25">
      <c r="A24" s="80"/>
      <c r="B24" s="8" t="s">
        <v>13</v>
      </c>
      <c r="C24" s="6" t="s">
        <v>53</v>
      </c>
      <c r="D24" s="6" t="s">
        <v>54</v>
      </c>
      <c r="E24" s="17">
        <v>47</v>
      </c>
      <c r="F24" s="7">
        <v>38.6</v>
      </c>
      <c r="G24" s="25">
        <f>129.15/50*47</f>
        <v>121.40100000000001</v>
      </c>
      <c r="H24" s="25">
        <f>17.2/50*47</f>
        <v>16.167999999999999</v>
      </c>
      <c r="I24" s="25">
        <f>3.8/50*47</f>
        <v>3.5720000000000001</v>
      </c>
      <c r="J24" s="26">
        <f>6.6/50*47</f>
        <v>6.2040000000000006</v>
      </c>
    </row>
    <row r="25" spans="1:10" x14ac:dyDescent="0.25">
      <c r="A25" s="80"/>
      <c r="B25" s="8" t="s">
        <v>17</v>
      </c>
      <c r="C25" s="6" t="s">
        <v>46</v>
      </c>
      <c r="D25" s="6" t="s">
        <v>47</v>
      </c>
      <c r="E25" s="17">
        <v>100</v>
      </c>
      <c r="F25" s="7">
        <v>7.46</v>
      </c>
      <c r="G25" s="25">
        <f>1123*0.1</f>
        <v>112.30000000000001</v>
      </c>
      <c r="H25" s="25">
        <f>36.78*0.1</f>
        <v>3.6780000000000004</v>
      </c>
      <c r="I25" s="25">
        <f>30.1*0.1</f>
        <v>3.0100000000000002</v>
      </c>
      <c r="J25" s="26">
        <f>176.3*0.1</f>
        <v>17.630000000000003</v>
      </c>
    </row>
    <row r="26" spans="1:10" s="39" customFormat="1" x14ac:dyDescent="0.25">
      <c r="A26" s="80"/>
      <c r="B26" s="8" t="s">
        <v>18</v>
      </c>
      <c r="C26" s="6" t="s">
        <v>19</v>
      </c>
      <c r="D26" s="6" t="s">
        <v>20</v>
      </c>
      <c r="E26" s="17" t="s">
        <v>34</v>
      </c>
      <c r="F26" s="7">
        <v>3.54</v>
      </c>
      <c r="G26" s="7">
        <v>60</v>
      </c>
      <c r="H26" s="7">
        <v>7.0000000000000007E-2</v>
      </c>
      <c r="I26" s="7">
        <v>0.02</v>
      </c>
      <c r="J26" s="9">
        <v>15</v>
      </c>
    </row>
    <row r="27" spans="1:10" ht="15.75" thickBot="1" x14ac:dyDescent="0.3">
      <c r="A27" s="80"/>
      <c r="B27" s="10" t="s">
        <v>14</v>
      </c>
      <c r="C27" s="11" t="s">
        <v>32</v>
      </c>
      <c r="D27" s="11" t="s">
        <v>33</v>
      </c>
      <c r="E27" s="18">
        <v>23.5</v>
      </c>
      <c r="F27" s="19">
        <v>1.03</v>
      </c>
      <c r="G27" s="19">
        <f>229.7*0.235</f>
        <v>53.979499999999994</v>
      </c>
      <c r="H27" s="12">
        <f>6.7*0.235</f>
        <v>1.5745</v>
      </c>
      <c r="I27" s="12">
        <f>1.1*0.235</f>
        <v>0.25850000000000001</v>
      </c>
      <c r="J27" s="13">
        <f>48.3*0.235</f>
        <v>11.350499999999998</v>
      </c>
    </row>
    <row r="28" spans="1:10" ht="16.5" thickBot="1" x14ac:dyDescent="0.3">
      <c r="A28" s="63" t="s">
        <v>15</v>
      </c>
      <c r="B28" s="81"/>
      <c r="C28" s="81"/>
      <c r="D28" s="81"/>
      <c r="E28" s="82"/>
      <c r="F28" s="23">
        <f>SUM(F23:F27)</f>
        <v>69.5</v>
      </c>
      <c r="G28" s="23">
        <f>SUM(G23:G27)</f>
        <v>471.13049999999998</v>
      </c>
      <c r="H28" s="23">
        <f>SUM(H23:H27)</f>
        <v>23.768000000000001</v>
      </c>
      <c r="I28" s="23">
        <f>SUM(I23:I27)</f>
        <v>13.450499999999998</v>
      </c>
      <c r="J28" s="23">
        <f>SUM(J23:J27)</f>
        <v>62.524500000000003</v>
      </c>
    </row>
    <row r="30" spans="1:10" ht="15.75" thickBot="1" x14ac:dyDescent="0.3">
      <c r="A30" s="54" t="s">
        <v>25</v>
      </c>
      <c r="B30" s="54"/>
      <c r="C30" s="54"/>
      <c r="D30" s="54"/>
      <c r="E30" s="54"/>
      <c r="F30" s="54"/>
      <c r="G30" s="54"/>
      <c r="H30" s="54"/>
      <c r="I30" s="54"/>
      <c r="J30" s="54"/>
    </row>
    <row r="31" spans="1:10" ht="15.75" x14ac:dyDescent="0.25">
      <c r="A31" s="24"/>
      <c r="B31" s="24"/>
      <c r="C31" s="53" t="s">
        <v>23</v>
      </c>
      <c r="D31" s="53"/>
      <c r="G31" s="55"/>
      <c r="H31" s="55"/>
      <c r="I31" s="55"/>
      <c r="J31" s="55"/>
    </row>
    <row r="32" spans="1:10" x14ac:dyDescent="0.25">
      <c r="A32" s="1"/>
      <c r="B32" s="1"/>
      <c r="C32" s="1"/>
      <c r="D32" s="1"/>
    </row>
    <row r="33" spans="1:2" x14ac:dyDescent="0.25">
      <c r="A33" s="65" t="s">
        <v>24</v>
      </c>
      <c r="B33" s="65"/>
    </row>
    <row r="34" spans="1:2" x14ac:dyDescent="0.25">
      <c r="A34" s="65" t="s">
        <v>26</v>
      </c>
      <c r="B34" s="65"/>
    </row>
    <row r="35" spans="1:2" x14ac:dyDescent="0.25">
      <c r="A35" s="4"/>
    </row>
  </sheetData>
  <mergeCells count="17">
    <mergeCell ref="A33:B33"/>
    <mergeCell ref="A34:B34"/>
    <mergeCell ref="A10:A12"/>
    <mergeCell ref="A13:E13"/>
    <mergeCell ref="A14:A15"/>
    <mergeCell ref="A16:E16"/>
    <mergeCell ref="A23:A27"/>
    <mergeCell ref="A28:E28"/>
    <mergeCell ref="A30:J30"/>
    <mergeCell ref="C31:D31"/>
    <mergeCell ref="G31:J31"/>
    <mergeCell ref="A22:E22"/>
    <mergeCell ref="B1:C1"/>
    <mergeCell ref="G1:J1"/>
    <mergeCell ref="A3:A8"/>
    <mergeCell ref="A9:E9"/>
    <mergeCell ref="A17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06.05 1-4 кл</vt:lpstr>
      <vt:lpstr>06.05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2022-05-05T13:01:27Z</dcterms:modified>
</cp:coreProperties>
</file>