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9.05 1-4 кл" sheetId="1" r:id="rId1"/>
    <sheet name="19.05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I25" i="2"/>
  <c r="H25" i="2"/>
  <c r="G25" i="2"/>
  <c r="J23" i="2"/>
  <c r="I23" i="2"/>
  <c r="H23" i="2"/>
  <c r="G23" i="2"/>
  <c r="J22" i="2"/>
  <c r="I22" i="2"/>
  <c r="H22" i="2"/>
  <c r="G22" i="2"/>
  <c r="J21" i="2"/>
  <c r="I21" i="2"/>
  <c r="H21" i="2"/>
  <c r="G21" i="2"/>
  <c r="J19" i="2"/>
  <c r="I19" i="2"/>
  <c r="H19" i="2"/>
  <c r="G19" i="2"/>
  <c r="J17" i="2"/>
  <c r="I17" i="2"/>
  <c r="H17" i="2"/>
  <c r="G17" i="2"/>
  <c r="J16" i="2"/>
  <c r="I16" i="2"/>
  <c r="H16" i="2"/>
  <c r="G16" i="2"/>
  <c r="J14" i="2"/>
  <c r="I14" i="2"/>
  <c r="H14" i="2"/>
  <c r="G14" i="2"/>
  <c r="J11" i="2"/>
  <c r="I11" i="2"/>
  <c r="H11" i="2"/>
  <c r="G11" i="2"/>
  <c r="J4" i="2" l="1"/>
  <c r="I4" i="2"/>
  <c r="H4" i="2"/>
  <c r="G4" i="2"/>
  <c r="J7" i="2" l="1"/>
  <c r="I7" i="2"/>
  <c r="H7" i="2"/>
  <c r="G7" i="2"/>
  <c r="J3" i="2"/>
  <c r="I3" i="2"/>
  <c r="H3" i="2"/>
  <c r="G3" i="2"/>
  <c r="J23" i="1" l="1"/>
  <c r="I23" i="1"/>
  <c r="H23" i="1"/>
  <c r="G23" i="1"/>
  <c r="J22" i="1" l="1"/>
  <c r="I22" i="1"/>
  <c r="H22" i="1"/>
  <c r="G22" i="1"/>
  <c r="J19" i="1"/>
  <c r="I19" i="1"/>
  <c r="H19" i="1"/>
  <c r="G19" i="1"/>
  <c r="J16" i="1"/>
  <c r="I16" i="1"/>
  <c r="H16" i="1"/>
  <c r="G16" i="1"/>
  <c r="J15" i="1"/>
  <c r="I15" i="1"/>
  <c r="H15" i="1"/>
  <c r="G15" i="1"/>
  <c r="J12" i="1"/>
  <c r="I12" i="1"/>
  <c r="H12" i="1"/>
  <c r="G12" i="1"/>
  <c r="J14" i="1"/>
  <c r="I14" i="1"/>
  <c r="H14" i="1"/>
  <c r="G14" i="1"/>
  <c r="J9" i="1"/>
  <c r="I9" i="1"/>
  <c r="H9" i="1"/>
  <c r="G9" i="1"/>
  <c r="J4" i="1"/>
  <c r="I4" i="1"/>
  <c r="H4" i="1"/>
  <c r="G4" i="1"/>
  <c r="J7" i="1"/>
  <c r="I7" i="1"/>
  <c r="H7" i="1"/>
  <c r="G7" i="1"/>
  <c r="J3" i="1" l="1"/>
  <c r="I3" i="1"/>
  <c r="H3" i="1"/>
  <c r="G3" i="1"/>
  <c r="J10" i="1"/>
  <c r="I10" i="1"/>
  <c r="H10" i="1"/>
  <c r="G10" i="1"/>
  <c r="F12" i="2" l="1"/>
  <c r="G26" i="2"/>
  <c r="H26" i="2"/>
  <c r="I26" i="2"/>
  <c r="J26" i="2"/>
  <c r="F26" i="2"/>
  <c r="G20" i="2"/>
  <c r="H20" i="2"/>
  <c r="I20" i="2"/>
  <c r="J20" i="2"/>
  <c r="F20" i="2"/>
  <c r="G24" i="1" l="1"/>
  <c r="H24" i="1"/>
  <c r="I24" i="1"/>
  <c r="J24" i="1"/>
  <c r="F24" i="1"/>
  <c r="J12" i="2"/>
  <c r="I12" i="2"/>
  <c r="H12" i="2"/>
  <c r="G12" i="2"/>
  <c r="F13" i="1" l="1"/>
  <c r="J13" i="1"/>
  <c r="I13" i="1"/>
  <c r="H13" i="1"/>
  <c r="G13" i="1"/>
  <c r="F8" i="1" l="1"/>
  <c r="G8" i="1"/>
  <c r="J8" i="1"/>
  <c r="I8" i="1"/>
  <c r="H8" i="1"/>
  <c r="G15" i="2" l="1"/>
  <c r="H15" i="2"/>
  <c r="I15" i="2"/>
  <c r="J15" i="2"/>
  <c r="F15" i="2"/>
  <c r="F8" i="2" l="1"/>
  <c r="J8" i="2"/>
  <c r="I8" i="2"/>
  <c r="H8" i="2"/>
  <c r="G8" i="2"/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<sst xmlns="http://schemas.openxmlformats.org/spreadsheetml/2006/main" count="178" uniqueCount="73">
  <si>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</si>
  <si>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</si>
  <si>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</si>
  <si>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</si>
  <si>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</si>
  <si>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</si>
  <si>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</si>
  <si>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</si>
  <si>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</si>
  <si>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</si>
  <si>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</si>
  <si>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</si>
  <si>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</si>
  <si>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</si>
  <si>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</si>
  <si>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</si>
  <si>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</si>
  <si>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</si>
  <si>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</si>
  <si>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</si>
  <si>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</si>
  <si>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</si>
  <si>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</si>
  <si>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</si>
  <si>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</si>
  <si>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</si>
  <si>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</si>
  <si>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</si>
  <si>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>Полдник дети-инвалиды 3-4 кл 2 смена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</si>
  <si>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</si>
  <si>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</si>
  <si>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</si>
  <si>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</si>
  <si>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</si>
  <si>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</si>
  <si>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</si>
  <si>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</si>
  <si>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Пюре картофельное</t>
  </si>
  <si>
    <t>№312-2015г.</t>
  </si>
  <si>
    <t>Напиток</t>
  </si>
  <si>
    <t>№260-2015г.</t>
  </si>
  <si>
    <t>Обед 3-4 кл дети-инвалиды 2 смена, ГПД</t>
  </si>
  <si>
    <t>ТТК №5</t>
  </si>
  <si>
    <t xml:space="preserve">Обед 1-2 кл дети-инвалиды 1 смена </t>
  </si>
  <si>
    <t>250/2</t>
  </si>
  <si>
    <t>Кондитерское изделие</t>
  </si>
  <si>
    <t>№422-2015г.</t>
  </si>
  <si>
    <t>Булочка ванильная</t>
  </si>
  <si>
    <t>Напиток (сладкое блюдо)</t>
  </si>
  <si>
    <t>№302-2015г.</t>
  </si>
  <si>
    <t>Каша рассыпчатая гречневая</t>
  </si>
  <si>
    <t>Гуляш из свинины</t>
  </si>
  <si>
    <t>№268-2015г.</t>
  </si>
  <si>
    <t>Биточки из свинины</t>
  </si>
  <si>
    <t>№348-2015г.</t>
  </si>
  <si>
    <t>Компот из кураги</t>
  </si>
  <si>
    <t>ТТК №6</t>
  </si>
  <si>
    <t>Булочка "Рулетик с маком"</t>
  </si>
  <si>
    <t>№81-2015г.</t>
  </si>
  <si>
    <t>Борщ со сметаной и зеленью</t>
  </si>
  <si>
    <t>250/10/2</t>
  </si>
  <si>
    <t>30/30</t>
  </si>
  <si>
    <t>Печенье "Весёлая ярмарка"</t>
  </si>
  <si>
    <t>Фрукт</t>
  </si>
  <si>
    <t>№338-2015г.</t>
  </si>
  <si>
    <t>Яблоко свежее (порциями)</t>
  </si>
  <si>
    <t>№389-2015г.</t>
  </si>
  <si>
    <t>Сок фруктовый</t>
  </si>
  <si>
    <t>№424-2015г.</t>
  </si>
  <si>
    <t>Булочка домашняя</t>
  </si>
  <si>
    <t>№171-2015г.</t>
  </si>
  <si>
    <t>Каша рассыпчатая гречневая с маслом и сахаром</t>
  </si>
  <si>
    <t>150/2/5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</si>
</sst>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0" borderId="0" xfId="0" applyFont="1"/>
    <xf numFmtId="0" fontId="1" fillId="0" borderId="4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0" xfId="0" applyFont="1"/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2" fontId="2" fillId="0" borderId="31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vertical="center" wrapText="1"/>
    </xf>
    <xf numFmtId="0" fontId="1" fillId="0" borderId="0" xfId="0" applyFont="1"/>
    <xf numFmtId="0" fontId="1" fillId="0" borderId="8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3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B14" sqref="B14:J17"/>
    </sheetView>
  </sheetViews>
  <sheetFormatPr defaultRowHeight="15" x14ac:dyDescent="0.25"/>
  <cols>
    <col min="1" max="1" width="22.7109375" style="2" customWidth="1"/>
    <col min="2" max="2" width="25.42578125" style="2" customWidth="1"/>
    <col min="3" max="3" width="12.28515625" style="2" customWidth="1"/>
    <col min="4" max="4" width="48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5" t="s">
        <v>22</v>
      </c>
      <c r="C1" s="56"/>
      <c r="D1" s="1" t="s">
        <v>1</v>
      </c>
      <c r="E1" s="32"/>
      <c r="F1" s="1" t="s">
        <v>2</v>
      </c>
      <c r="G1" s="57">
        <v>44700</v>
      </c>
      <c r="H1" s="58"/>
      <c r="I1" s="58"/>
      <c r="J1" s="59"/>
      <c r="K1" s="1"/>
      <c r="L1" s="1"/>
    </row>
    <row r="2" spans="1:12" ht="15.75" thickBot="1" x14ac:dyDescent="0.3">
      <c r="A2" s="46" t="s">
        <v>3</v>
      </c>
      <c r="B2" s="4" t="s">
        <v>4</v>
      </c>
      <c r="C2" s="47" t="s">
        <v>5</v>
      </c>
      <c r="D2" s="54" t="s">
        <v>6</v>
      </c>
      <c r="E2" s="54" t="s">
        <v>7</v>
      </c>
      <c r="F2" s="54" t="s">
        <v>8</v>
      </c>
      <c r="G2" s="54" t="s">
        <v>9</v>
      </c>
      <c r="H2" s="54" t="s">
        <v>10</v>
      </c>
      <c r="I2" s="54" t="s">
        <v>11</v>
      </c>
      <c r="J2" s="54" t="s">
        <v>12</v>
      </c>
    </row>
    <row r="3" spans="1:12" s="39" customFormat="1" x14ac:dyDescent="0.25">
      <c r="A3" s="70" t="s">
        <v>27</v>
      </c>
      <c r="B3" s="21" t="s">
        <v>13</v>
      </c>
      <c r="C3" s="22" t="s">
        <v>52</v>
      </c>
      <c r="D3" s="22" t="s">
        <v>53</v>
      </c>
      <c r="E3" s="14">
        <v>50</v>
      </c>
      <c r="F3" s="15">
        <v>21.81</v>
      </c>
      <c r="G3" s="87">
        <f>273/75*50</f>
        <v>182</v>
      </c>
      <c r="H3" s="87">
        <f>10.11/75*50</f>
        <v>6.74</v>
      </c>
      <c r="I3" s="87">
        <f>20.87/75*50</f>
        <v>13.913333333333334</v>
      </c>
      <c r="J3" s="88">
        <f>10.64/75*50</f>
        <v>7.0933333333333337</v>
      </c>
    </row>
    <row r="4" spans="1:12" s="53" customFormat="1" x14ac:dyDescent="0.25">
      <c r="A4" s="70"/>
      <c r="B4" s="7" t="s">
        <v>17</v>
      </c>
      <c r="C4" s="5" t="s">
        <v>49</v>
      </c>
      <c r="D4" s="5" t="s">
        <v>50</v>
      </c>
      <c r="E4" s="17">
        <v>110</v>
      </c>
      <c r="F4" s="6">
        <v>14.07</v>
      </c>
      <c r="G4" s="29">
        <f>162.5*1.1</f>
        <v>178.75000000000003</v>
      </c>
      <c r="H4" s="29">
        <f>5.73*1.1</f>
        <v>6.3030000000000008</v>
      </c>
      <c r="I4" s="29">
        <f>4.06*1.1</f>
        <v>4.4660000000000002</v>
      </c>
      <c r="J4" s="30">
        <f>25.76*1.1</f>
        <v>28.336000000000006</v>
      </c>
    </row>
    <row r="5" spans="1:12" s="49" customFormat="1" x14ac:dyDescent="0.25">
      <c r="A5" s="70"/>
      <c r="B5" s="7" t="s">
        <v>48</v>
      </c>
      <c r="C5" s="5" t="s">
        <v>54</v>
      </c>
      <c r="D5" s="5" t="s">
        <v>55</v>
      </c>
      <c r="E5" s="17">
        <v>200</v>
      </c>
      <c r="F5" s="6">
        <v>29.05</v>
      </c>
      <c r="G5" s="6">
        <v>114.8</v>
      </c>
      <c r="H5" s="6">
        <v>0.78</v>
      </c>
      <c r="I5" s="6">
        <v>0.05</v>
      </c>
      <c r="J5" s="8">
        <v>27.63</v>
      </c>
      <c r="K5"/>
    </row>
    <row r="6" spans="1:12" s="45" customFormat="1" x14ac:dyDescent="0.25">
      <c r="A6" s="70"/>
      <c r="B6" s="7" t="s">
        <v>21</v>
      </c>
      <c r="C6" s="5" t="s">
        <v>56</v>
      </c>
      <c r="D6" s="5" t="s">
        <v>57</v>
      </c>
      <c r="E6" s="17">
        <v>50</v>
      </c>
      <c r="F6" s="6">
        <v>8.09</v>
      </c>
      <c r="G6" s="31">
        <v>198.6</v>
      </c>
      <c r="H6" s="31">
        <v>4.0999999999999996</v>
      </c>
      <c r="I6" s="31">
        <v>7.7</v>
      </c>
      <c r="J6" s="36">
        <v>28.2</v>
      </c>
      <c r="K6"/>
    </row>
    <row r="7" spans="1:12" ht="15.75" thickBot="1" x14ac:dyDescent="0.3">
      <c r="A7" s="71"/>
      <c r="B7" s="9" t="s">
        <v>14</v>
      </c>
      <c r="C7" s="10" t="s">
        <v>42</v>
      </c>
      <c r="D7" s="10" t="s">
        <v>29</v>
      </c>
      <c r="E7" s="18">
        <v>38.5</v>
      </c>
      <c r="F7" s="19">
        <v>1.71</v>
      </c>
      <c r="G7" s="19">
        <f>229.7*0.385</f>
        <v>88.4345</v>
      </c>
      <c r="H7" s="11">
        <f>6.7*0.385</f>
        <v>2.5795000000000003</v>
      </c>
      <c r="I7" s="11">
        <f>1.1*0.385</f>
        <v>0.42350000000000004</v>
      </c>
      <c r="J7" s="12">
        <f>48.3*0.385</f>
        <v>18.595499999999998</v>
      </c>
      <c r="K7"/>
    </row>
    <row r="8" spans="1:12" ht="16.5" thickBot="1" x14ac:dyDescent="0.3">
      <c r="A8" s="63" t="s">
        <v>15</v>
      </c>
      <c r="B8" s="64"/>
      <c r="C8" s="64"/>
      <c r="D8" s="64"/>
      <c r="E8" s="65"/>
      <c r="F8" s="20">
        <f>SUM(F3:F7)</f>
        <v>74.72999999999999</v>
      </c>
      <c r="G8" s="20">
        <f>SUM(G3:G7)</f>
        <v>762.58449999999993</v>
      </c>
      <c r="H8" s="20">
        <f>SUM(H3:H7)</f>
        <v>20.502500000000001</v>
      </c>
      <c r="I8" s="20">
        <f>SUM(I3:I7)</f>
        <v>26.552833333333336</v>
      </c>
      <c r="J8" s="20">
        <f>SUM(J3:J7)</f>
        <v>109.85483333333335</v>
      </c>
    </row>
    <row r="9" spans="1:12" s="39" customFormat="1" x14ac:dyDescent="0.25">
      <c r="A9" s="66" t="s">
        <v>43</v>
      </c>
      <c r="B9" s="21" t="s">
        <v>16</v>
      </c>
      <c r="C9" s="22" t="s">
        <v>58</v>
      </c>
      <c r="D9" s="22" t="s">
        <v>59</v>
      </c>
      <c r="E9" s="14" t="s">
        <v>44</v>
      </c>
      <c r="F9" s="15">
        <v>16.690000000000001</v>
      </c>
      <c r="G9" s="15">
        <f>365*0.25</f>
        <v>91.25</v>
      </c>
      <c r="H9" s="15">
        <f>6.39*0.25</f>
        <v>1.5974999999999999</v>
      </c>
      <c r="I9" s="15">
        <f>19.42*0.25</f>
        <v>4.8550000000000004</v>
      </c>
      <c r="J9" s="16">
        <f>34.25*0.25</f>
        <v>8.5625</v>
      </c>
    </row>
    <row r="10" spans="1:12" s="53" customFormat="1" x14ac:dyDescent="0.25">
      <c r="A10" s="67"/>
      <c r="B10" s="7" t="s">
        <v>17</v>
      </c>
      <c r="C10" s="37" t="s">
        <v>38</v>
      </c>
      <c r="D10" s="38" t="s">
        <v>37</v>
      </c>
      <c r="E10" s="17">
        <v>150</v>
      </c>
      <c r="F10" s="6">
        <v>23.32</v>
      </c>
      <c r="G10" s="29">
        <f>915*0.15</f>
        <v>137.25</v>
      </c>
      <c r="H10" s="29">
        <f>20.43*0.15</f>
        <v>3.0644999999999998</v>
      </c>
      <c r="I10" s="29">
        <f>32.01*0.15</f>
        <v>4.8014999999999999</v>
      </c>
      <c r="J10" s="30">
        <f>136.26*0.15</f>
        <v>20.438999999999997</v>
      </c>
      <c r="K10"/>
    </row>
    <row r="11" spans="1:12" x14ac:dyDescent="0.25">
      <c r="A11" s="67"/>
      <c r="B11" s="7" t="s">
        <v>18</v>
      </c>
      <c r="C11" s="5" t="s">
        <v>19</v>
      </c>
      <c r="D11" s="5" t="s">
        <v>20</v>
      </c>
      <c r="E11" s="17" t="s">
        <v>30</v>
      </c>
      <c r="F11" s="6">
        <v>3.44</v>
      </c>
      <c r="G11" s="6">
        <v>60</v>
      </c>
      <c r="H11" s="6">
        <v>7.0000000000000007E-2</v>
      </c>
      <c r="I11" s="6">
        <v>0.02</v>
      </c>
      <c r="J11" s="8">
        <v>15</v>
      </c>
      <c r="K11"/>
    </row>
    <row r="12" spans="1:12" ht="15.75" thickBot="1" x14ac:dyDescent="0.3">
      <c r="A12" s="67"/>
      <c r="B12" s="9" t="s">
        <v>14</v>
      </c>
      <c r="C12" s="10" t="s">
        <v>42</v>
      </c>
      <c r="D12" s="10" t="s">
        <v>29</v>
      </c>
      <c r="E12" s="18">
        <v>24.5</v>
      </c>
      <c r="F12" s="19">
        <v>1.08</v>
      </c>
      <c r="G12" s="19">
        <f>229.7*0.245</f>
        <v>56.276499999999999</v>
      </c>
      <c r="H12" s="11">
        <f>6.7*0.245</f>
        <v>1.6415</v>
      </c>
      <c r="I12" s="11">
        <f>1.1*0.245</f>
        <v>0.26950000000000002</v>
      </c>
      <c r="J12" s="12">
        <f>48.3*0.245</f>
        <v>11.833499999999999</v>
      </c>
    </row>
    <row r="13" spans="1:12" ht="16.5" thickBot="1" x14ac:dyDescent="0.3">
      <c r="A13" s="63" t="s">
        <v>15</v>
      </c>
      <c r="B13" s="64"/>
      <c r="C13" s="64"/>
      <c r="D13" s="64"/>
      <c r="E13" s="65"/>
      <c r="F13" s="20">
        <f>SUM(F9:F12)</f>
        <v>44.53</v>
      </c>
      <c r="G13" s="20">
        <f t="shared" ref="G13:J13" si="0">SUM(G9:G12)</f>
        <v>344.7765</v>
      </c>
      <c r="H13" s="20">
        <f t="shared" si="0"/>
        <v>6.3734999999999999</v>
      </c>
      <c r="I13" s="20">
        <f t="shared" si="0"/>
        <v>9.9460000000000015</v>
      </c>
      <c r="J13" s="20">
        <f t="shared" si="0"/>
        <v>55.834999999999994</v>
      </c>
    </row>
    <row r="14" spans="1:12" s="40" customFormat="1" x14ac:dyDescent="0.25">
      <c r="A14" s="74" t="s">
        <v>41</v>
      </c>
      <c r="B14" s="21" t="s">
        <v>16</v>
      </c>
      <c r="C14" s="22" t="s">
        <v>58</v>
      </c>
      <c r="D14" s="22" t="s">
        <v>59</v>
      </c>
      <c r="E14" s="14" t="s">
        <v>60</v>
      </c>
      <c r="F14" s="15">
        <v>19.82</v>
      </c>
      <c r="G14" s="15">
        <f>365*0.25+162*0.1</f>
        <v>107.45</v>
      </c>
      <c r="H14" s="15">
        <f>6.39*0.25+2.6*0.1</f>
        <v>1.8574999999999999</v>
      </c>
      <c r="I14" s="15">
        <f>19.42*0.25+15*0.1</f>
        <v>6.3550000000000004</v>
      </c>
      <c r="J14" s="16">
        <f>34.25*0.25+3.6*0.1</f>
        <v>8.9224999999999994</v>
      </c>
    </row>
    <row r="15" spans="1:12" s="28" customFormat="1" x14ac:dyDescent="0.25">
      <c r="A15" s="70"/>
      <c r="B15" s="7" t="s">
        <v>13</v>
      </c>
      <c r="C15" s="5" t="s">
        <v>40</v>
      </c>
      <c r="D15" s="37" t="s">
        <v>51</v>
      </c>
      <c r="E15" s="17" t="s">
        <v>61</v>
      </c>
      <c r="F15" s="6">
        <v>25.16</v>
      </c>
      <c r="G15" s="31">
        <f>309*0.6</f>
        <v>185.4</v>
      </c>
      <c r="H15" s="31">
        <f>10.64*0.6</f>
        <v>6.3840000000000003</v>
      </c>
      <c r="I15" s="31">
        <f>28.19*0.6</f>
        <v>16.914000000000001</v>
      </c>
      <c r="J15" s="36">
        <f>2.89*0.6</f>
        <v>1.734</v>
      </c>
      <c r="K15"/>
    </row>
    <row r="16" spans="1:12" s="53" customFormat="1" x14ac:dyDescent="0.25">
      <c r="A16" s="70"/>
      <c r="B16" s="7" t="s">
        <v>17</v>
      </c>
      <c r="C16" s="37" t="s">
        <v>38</v>
      </c>
      <c r="D16" s="38" t="s">
        <v>37</v>
      </c>
      <c r="E16" s="17">
        <v>130</v>
      </c>
      <c r="F16" s="6">
        <v>20.21</v>
      </c>
      <c r="G16" s="29">
        <f>915*0.13</f>
        <v>118.95</v>
      </c>
      <c r="H16" s="29">
        <f>20.43*0.13</f>
        <v>2.6558999999999999</v>
      </c>
      <c r="I16" s="29">
        <f>32.01*0.13</f>
        <v>4.1612999999999998</v>
      </c>
      <c r="J16" s="30">
        <f>136.26*0.13</f>
        <v>17.713799999999999</v>
      </c>
      <c r="K16"/>
    </row>
    <row r="17" spans="1:11" s="41" customFormat="1" x14ac:dyDescent="0.25">
      <c r="A17" s="70"/>
      <c r="B17" s="7" t="s">
        <v>18</v>
      </c>
      <c r="C17" s="5" t="s">
        <v>19</v>
      </c>
      <c r="D17" s="5" t="s">
        <v>20</v>
      </c>
      <c r="E17" s="17" t="s">
        <v>30</v>
      </c>
      <c r="F17" s="6">
        <v>3.44</v>
      </c>
      <c r="G17" s="6">
        <v>60</v>
      </c>
      <c r="H17" s="6">
        <v>7.0000000000000007E-2</v>
      </c>
      <c r="I17" s="6">
        <v>0.02</v>
      </c>
      <c r="J17" s="8">
        <v>15</v>
      </c>
      <c r="K17"/>
    </row>
    <row r="18" spans="1:11" s="52" customFormat="1" x14ac:dyDescent="0.25">
      <c r="A18" s="70"/>
      <c r="B18" s="7" t="s">
        <v>21</v>
      </c>
      <c r="C18" s="5" t="s">
        <v>46</v>
      </c>
      <c r="D18" s="5" t="s">
        <v>47</v>
      </c>
      <c r="E18" s="17">
        <v>50</v>
      </c>
      <c r="F18" s="6">
        <v>4.6900000000000004</v>
      </c>
      <c r="G18" s="31">
        <v>141.5</v>
      </c>
      <c r="H18" s="31">
        <v>3.95</v>
      </c>
      <c r="I18" s="31">
        <v>4.0599999999999996</v>
      </c>
      <c r="J18" s="36">
        <v>22.24</v>
      </c>
      <c r="K18"/>
    </row>
    <row r="19" spans="1:11" s="39" customFormat="1" ht="15.75" thickBot="1" x14ac:dyDescent="0.3">
      <c r="A19" s="70"/>
      <c r="B19" s="9" t="s">
        <v>14</v>
      </c>
      <c r="C19" s="10" t="s">
        <v>42</v>
      </c>
      <c r="D19" s="10" t="s">
        <v>29</v>
      </c>
      <c r="E19" s="18">
        <v>32</v>
      </c>
      <c r="F19" s="19">
        <v>1.41</v>
      </c>
      <c r="G19" s="19">
        <f>229.7*0.32</f>
        <v>73.504000000000005</v>
      </c>
      <c r="H19" s="11">
        <f>6.7*0.32</f>
        <v>2.1440000000000001</v>
      </c>
      <c r="I19" s="11">
        <f>1.1*0.32</f>
        <v>0.35200000000000004</v>
      </c>
      <c r="J19" s="12">
        <f>48.3*0.32</f>
        <v>15.456</v>
      </c>
      <c r="K19"/>
    </row>
    <row r="20" spans="1:11" ht="16.5" thickBot="1" x14ac:dyDescent="0.3">
      <c r="A20" s="68" t="s">
        <v>15</v>
      </c>
      <c r="B20" s="64"/>
      <c r="C20" s="64"/>
      <c r="D20" s="64"/>
      <c r="E20" s="65"/>
      <c r="F20" s="20">
        <f>SUM(F14:F19)</f>
        <v>74.72999999999999</v>
      </c>
      <c r="G20" s="20">
        <f>SUM(G14:G19)</f>
        <v>686.80399999999997</v>
      </c>
      <c r="H20" s="20">
        <f>SUM(H14:H19)</f>
        <v>17.061399999999999</v>
      </c>
      <c r="I20" s="20">
        <f>SUM(I14:I19)</f>
        <v>31.862300000000001</v>
      </c>
      <c r="J20" s="20">
        <f>SUM(J14:J19)</f>
        <v>81.066299999999998</v>
      </c>
      <c r="K20"/>
    </row>
    <row r="21" spans="1:11" x14ac:dyDescent="0.25">
      <c r="A21" s="66" t="s">
        <v>28</v>
      </c>
      <c r="B21" s="21" t="s">
        <v>39</v>
      </c>
      <c r="C21" s="22" t="s">
        <v>66</v>
      </c>
      <c r="D21" s="22" t="s">
        <v>67</v>
      </c>
      <c r="E21" s="50">
        <v>200</v>
      </c>
      <c r="F21" s="24">
        <v>20</v>
      </c>
      <c r="G21" s="27">
        <v>84.8</v>
      </c>
      <c r="H21" s="15">
        <v>1</v>
      </c>
      <c r="I21" s="15">
        <v>0</v>
      </c>
      <c r="J21" s="16">
        <v>20.2</v>
      </c>
      <c r="K21"/>
    </row>
    <row r="22" spans="1:11" s="53" customFormat="1" x14ac:dyDescent="0.25">
      <c r="A22" s="67"/>
      <c r="B22" s="7" t="s">
        <v>45</v>
      </c>
      <c r="C22" s="5" t="s">
        <v>36</v>
      </c>
      <c r="D22" s="5" t="s">
        <v>62</v>
      </c>
      <c r="E22" s="17">
        <v>15</v>
      </c>
      <c r="F22" s="6">
        <v>2.74</v>
      </c>
      <c r="G22" s="31">
        <f>480*0.15</f>
        <v>72</v>
      </c>
      <c r="H22" s="31">
        <f>8.5*0.15</f>
        <v>1.2749999999999999</v>
      </c>
      <c r="I22" s="31">
        <f>18*0.15</f>
        <v>2.6999999999999997</v>
      </c>
      <c r="J22" s="36">
        <f>70*0.15</f>
        <v>10.5</v>
      </c>
      <c r="K22"/>
    </row>
    <row r="23" spans="1:11" s="41" customFormat="1" ht="15.75" thickBot="1" x14ac:dyDescent="0.3">
      <c r="A23" s="67"/>
      <c r="B23" s="9" t="s">
        <v>63</v>
      </c>
      <c r="C23" s="10" t="s">
        <v>64</v>
      </c>
      <c r="D23" s="10" t="s">
        <v>65</v>
      </c>
      <c r="E23" s="18">
        <v>103</v>
      </c>
      <c r="F23" s="19">
        <v>21.79</v>
      </c>
      <c r="G23" s="43">
        <f>47*1.03</f>
        <v>48.410000000000004</v>
      </c>
      <c r="H23" s="43">
        <f>0.4*1.03</f>
        <v>0.41200000000000003</v>
      </c>
      <c r="I23" s="43">
        <f>0.4*1.03</f>
        <v>0.41200000000000003</v>
      </c>
      <c r="J23" s="44">
        <f>9.8*1.03</f>
        <v>10.094000000000001</v>
      </c>
    </row>
    <row r="24" spans="1:11" ht="16.5" thickBot="1" x14ac:dyDescent="0.3">
      <c r="A24" s="63" t="s">
        <v>15</v>
      </c>
      <c r="B24" s="72"/>
      <c r="C24" s="72"/>
      <c r="D24" s="72"/>
      <c r="E24" s="73"/>
      <c r="F24" s="48">
        <f>SUM(F21:F23)</f>
        <v>44.53</v>
      </c>
      <c r="G24" s="48">
        <f>SUM(G21:G23)</f>
        <v>205.21</v>
      </c>
      <c r="H24" s="48">
        <f>SUM(H21:H23)</f>
        <v>2.6869999999999998</v>
      </c>
      <c r="I24" s="48">
        <f>SUM(I21:I23)</f>
        <v>3.1119999999999997</v>
      </c>
      <c r="J24" s="48">
        <f>SUM(J21:J23)</f>
        <v>40.793999999999997</v>
      </c>
      <c r="K24"/>
    </row>
    <row r="26" spans="1:11" ht="15.75" thickBot="1" x14ac:dyDescent="0.3">
      <c r="A26" s="61" t="s">
        <v>25</v>
      </c>
      <c r="B26" s="61"/>
      <c r="C26" s="61"/>
      <c r="D26" s="61"/>
      <c r="E26" s="61"/>
      <c r="F26" s="61"/>
      <c r="G26" s="61"/>
      <c r="H26" s="61"/>
      <c r="I26" s="61"/>
      <c r="J26" s="61"/>
    </row>
    <row r="27" spans="1:11" ht="15.75" x14ac:dyDescent="0.25">
      <c r="A27" s="26"/>
      <c r="B27" s="26"/>
      <c r="C27" s="60" t="s">
        <v>23</v>
      </c>
      <c r="D27" s="60"/>
      <c r="G27" s="62"/>
      <c r="H27" s="62"/>
      <c r="I27" s="62"/>
      <c r="J27" s="62"/>
    </row>
    <row r="28" spans="1:11" x14ac:dyDescent="0.25">
      <c r="A28" s="1"/>
      <c r="B28" s="1"/>
      <c r="C28" s="1"/>
      <c r="D28" s="1"/>
    </row>
    <row r="29" spans="1:11" x14ac:dyDescent="0.25">
      <c r="A29" s="69" t="s">
        <v>24</v>
      </c>
      <c r="B29" s="69"/>
    </row>
    <row r="30" spans="1:11" x14ac:dyDescent="0.25">
      <c r="A30" s="69" t="s">
        <v>26</v>
      </c>
      <c r="B30" s="69"/>
    </row>
    <row r="31" spans="1:11" x14ac:dyDescent="0.25">
      <c r="A31" s="3"/>
    </row>
    <row r="35" customFormat="1" x14ac:dyDescent="0.25"/>
    <row r="36" customFormat="1" x14ac:dyDescent="0.25"/>
    <row r="37" customFormat="1" x14ac:dyDescent="0.25"/>
    <row r="38" customFormat="1" x14ac:dyDescent="0.25"/>
  </sheetData>
  <mergeCells count="15">
    <mergeCell ref="A29:B29"/>
    <mergeCell ref="A30:B30"/>
    <mergeCell ref="A3:A7"/>
    <mergeCell ref="A21:A23"/>
    <mergeCell ref="A24:E24"/>
    <mergeCell ref="A14:A19"/>
    <mergeCell ref="B1:C1"/>
    <mergeCell ref="G1:J1"/>
    <mergeCell ref="C27:D27"/>
    <mergeCell ref="A26:J26"/>
    <mergeCell ref="G27:J27"/>
    <mergeCell ref="A8:E8"/>
    <mergeCell ref="A9:A12"/>
    <mergeCell ref="A13:E13"/>
    <mergeCell ref="A20:E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7" workbookViewId="0">
      <selection activeCell="H25" sqref="H25"/>
    </sheetView>
  </sheetViews>
  <sheetFormatPr defaultRowHeight="15" x14ac:dyDescent="0.25"/>
  <cols>
    <col min="1" max="1" width="25" style="2" customWidth="1"/>
    <col min="2" max="2" width="24.7109375" style="2" customWidth="1"/>
    <col min="3" max="3" width="12.28515625" style="2" customWidth="1"/>
    <col min="4" max="4" width="48.57031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5" t="s">
        <v>22</v>
      </c>
      <c r="C1" s="76"/>
      <c r="D1" s="1" t="s">
        <v>1</v>
      </c>
      <c r="E1" s="32"/>
      <c r="F1" s="1" t="s">
        <v>2</v>
      </c>
      <c r="G1" s="57">
        <v>44700</v>
      </c>
      <c r="H1" s="58"/>
      <c r="I1" s="58"/>
      <c r="J1" s="59"/>
      <c r="K1" s="1"/>
      <c r="L1" s="1"/>
    </row>
    <row r="2" spans="1:12" ht="15.75" thickBot="1" x14ac:dyDescent="0.3">
      <c r="A2" s="46" t="s">
        <v>3</v>
      </c>
      <c r="B2" s="33" t="s">
        <v>4</v>
      </c>
      <c r="C2" s="34" t="s">
        <v>5</v>
      </c>
      <c r="D2" s="34" t="s">
        <v>6</v>
      </c>
      <c r="E2" s="34" t="s">
        <v>7</v>
      </c>
      <c r="F2" s="34" t="s">
        <v>8</v>
      </c>
      <c r="G2" s="34" t="s">
        <v>9</v>
      </c>
      <c r="H2" s="34" t="s">
        <v>10</v>
      </c>
      <c r="I2" s="34" t="s">
        <v>11</v>
      </c>
      <c r="J2" s="35" t="s">
        <v>12</v>
      </c>
    </row>
    <row r="3" spans="1:12" s="39" customFormat="1" x14ac:dyDescent="0.25">
      <c r="A3" s="82" t="s">
        <v>31</v>
      </c>
      <c r="B3" s="21" t="s">
        <v>13</v>
      </c>
      <c r="C3" s="22" t="s">
        <v>52</v>
      </c>
      <c r="D3" s="22" t="s">
        <v>53</v>
      </c>
      <c r="E3" s="14">
        <v>50</v>
      </c>
      <c r="F3" s="15">
        <v>21.81</v>
      </c>
      <c r="G3" s="87">
        <f>273/75*50</f>
        <v>182</v>
      </c>
      <c r="H3" s="87">
        <f>10.11/75*50</f>
        <v>6.74</v>
      </c>
      <c r="I3" s="87">
        <f>20.87/75*50</f>
        <v>13.913333333333334</v>
      </c>
      <c r="J3" s="88">
        <f>10.64/75*50</f>
        <v>7.0933333333333337</v>
      </c>
    </row>
    <row r="4" spans="1:12" s="51" customFormat="1" x14ac:dyDescent="0.25">
      <c r="A4" s="82"/>
      <c r="B4" s="7" t="s">
        <v>17</v>
      </c>
      <c r="C4" s="5" t="s">
        <v>49</v>
      </c>
      <c r="D4" s="5" t="s">
        <v>50</v>
      </c>
      <c r="E4" s="17">
        <v>100</v>
      </c>
      <c r="F4" s="6">
        <v>12.79</v>
      </c>
      <c r="G4" s="29">
        <f>162.5*1</f>
        <v>162.5</v>
      </c>
      <c r="H4" s="29">
        <f>5.73*1</f>
        <v>5.73</v>
      </c>
      <c r="I4" s="29">
        <f>4.06*1</f>
        <v>4.0599999999999996</v>
      </c>
      <c r="J4" s="30">
        <f>25.76*1</f>
        <v>25.76</v>
      </c>
    </row>
    <row r="5" spans="1:12" s="39" customFormat="1" x14ac:dyDescent="0.25">
      <c r="A5" s="82"/>
      <c r="B5" s="7" t="s">
        <v>48</v>
      </c>
      <c r="C5" s="5" t="s">
        <v>54</v>
      </c>
      <c r="D5" s="5" t="s">
        <v>55</v>
      </c>
      <c r="E5" s="17">
        <v>200</v>
      </c>
      <c r="F5" s="6">
        <v>29.05</v>
      </c>
      <c r="G5" s="6">
        <v>114.8</v>
      </c>
      <c r="H5" s="6">
        <v>0.78</v>
      </c>
      <c r="I5" s="6">
        <v>0.05</v>
      </c>
      <c r="J5" s="8">
        <v>27.63</v>
      </c>
    </row>
    <row r="6" spans="1:12" s="39" customFormat="1" x14ac:dyDescent="0.25">
      <c r="A6" s="82"/>
      <c r="B6" s="7" t="s">
        <v>21</v>
      </c>
      <c r="C6" s="5" t="s">
        <v>68</v>
      </c>
      <c r="D6" s="5" t="s">
        <v>69</v>
      </c>
      <c r="E6" s="17">
        <v>50</v>
      </c>
      <c r="F6" s="6">
        <v>5.55</v>
      </c>
      <c r="G6" s="31">
        <v>159</v>
      </c>
      <c r="H6" s="31">
        <v>3.64</v>
      </c>
      <c r="I6" s="31">
        <v>6.26</v>
      </c>
      <c r="J6" s="36">
        <v>21.96</v>
      </c>
    </row>
    <row r="7" spans="1:12" ht="15.75" thickBot="1" x14ac:dyDescent="0.3">
      <c r="A7" s="82"/>
      <c r="B7" s="9" t="s">
        <v>14</v>
      </c>
      <c r="C7" s="10" t="s">
        <v>42</v>
      </c>
      <c r="D7" s="10" t="s">
        <v>29</v>
      </c>
      <c r="E7" s="18">
        <v>7</v>
      </c>
      <c r="F7" s="19">
        <v>0.3</v>
      </c>
      <c r="G7" s="19">
        <f>229.7*0.07</f>
        <v>16.079000000000001</v>
      </c>
      <c r="H7" s="11">
        <f>6.7*0.07</f>
        <v>0.46900000000000008</v>
      </c>
      <c r="I7" s="11">
        <f>1.1*0.07</f>
        <v>7.7000000000000013E-2</v>
      </c>
      <c r="J7" s="12">
        <f>48.3*0.07</f>
        <v>3.3810000000000002</v>
      </c>
    </row>
    <row r="8" spans="1:12" ht="16.5" thickBot="1" x14ac:dyDescent="0.3">
      <c r="A8" s="63" t="s">
        <v>15</v>
      </c>
      <c r="B8" s="80"/>
      <c r="C8" s="80"/>
      <c r="D8" s="80"/>
      <c r="E8" s="81"/>
      <c r="F8" s="20">
        <f>SUM(F3:F7)</f>
        <v>69.499999999999986</v>
      </c>
      <c r="G8" s="20">
        <f>SUM(G3:G7)</f>
        <v>634.37899999999991</v>
      </c>
      <c r="H8" s="20">
        <f>SUM(H3:H7)</f>
        <v>17.359000000000002</v>
      </c>
      <c r="I8" s="20">
        <f>SUM(I3:I7)</f>
        <v>24.360333333333333</v>
      </c>
      <c r="J8" s="20">
        <f>SUM(J3:J7)</f>
        <v>85.824333333333328</v>
      </c>
    </row>
    <row r="9" spans="1:12" s="41" customFormat="1" x14ac:dyDescent="0.25">
      <c r="A9" s="74" t="s">
        <v>32</v>
      </c>
      <c r="B9" s="21" t="s">
        <v>13</v>
      </c>
      <c r="C9" s="13" t="s">
        <v>70</v>
      </c>
      <c r="D9" s="89" t="s">
        <v>71</v>
      </c>
      <c r="E9" s="14" t="s">
        <v>72</v>
      </c>
      <c r="F9" s="15">
        <v>21.52</v>
      </c>
      <c r="G9" s="90">
        <v>276.95</v>
      </c>
      <c r="H9" s="90">
        <v>8.61</v>
      </c>
      <c r="I9" s="90">
        <v>7.54</v>
      </c>
      <c r="J9" s="91">
        <v>43.66</v>
      </c>
    </row>
    <row r="10" spans="1:12" s="45" customFormat="1" x14ac:dyDescent="0.25">
      <c r="A10" s="70"/>
      <c r="B10" s="7" t="s">
        <v>18</v>
      </c>
      <c r="C10" s="5" t="s">
        <v>19</v>
      </c>
      <c r="D10" s="5" t="s">
        <v>20</v>
      </c>
      <c r="E10" s="17" t="s">
        <v>30</v>
      </c>
      <c r="F10" s="6">
        <v>3.44</v>
      </c>
      <c r="G10" s="6">
        <v>60</v>
      </c>
      <c r="H10" s="6">
        <v>7.0000000000000007E-2</v>
      </c>
      <c r="I10" s="6">
        <v>0.02</v>
      </c>
      <c r="J10" s="8">
        <v>15</v>
      </c>
    </row>
    <row r="11" spans="1:12" s="25" customFormat="1" ht="15.75" thickBot="1" x14ac:dyDescent="0.3">
      <c r="A11" s="78"/>
      <c r="B11" s="9" t="s">
        <v>14</v>
      </c>
      <c r="C11" s="10" t="s">
        <v>42</v>
      </c>
      <c r="D11" s="10" t="s">
        <v>29</v>
      </c>
      <c r="E11" s="18">
        <v>22.5</v>
      </c>
      <c r="F11" s="19">
        <v>2.04</v>
      </c>
      <c r="G11" s="19">
        <f>229.7*0.225</f>
        <v>51.682499999999997</v>
      </c>
      <c r="H11" s="11">
        <f>6.7*0.225</f>
        <v>1.5075000000000001</v>
      </c>
      <c r="I11" s="11">
        <f>1.1*0.225</f>
        <v>0.24750000000000003</v>
      </c>
      <c r="J11" s="12">
        <f>48.3*0.225</f>
        <v>10.8675</v>
      </c>
    </row>
    <row r="12" spans="1:12" ht="16.5" thickBot="1" x14ac:dyDescent="0.3">
      <c r="A12" s="79" t="s">
        <v>15</v>
      </c>
      <c r="B12" s="80"/>
      <c r="C12" s="80"/>
      <c r="D12" s="80"/>
      <c r="E12" s="81"/>
      <c r="F12" s="42">
        <f>SUM(F9:F11)</f>
        <v>27</v>
      </c>
      <c r="G12" s="42">
        <f>SUM(G9:G11)</f>
        <v>388.63249999999999</v>
      </c>
      <c r="H12" s="42">
        <f>SUM(H9:H11)</f>
        <v>10.1875</v>
      </c>
      <c r="I12" s="42">
        <f>SUM(I9:I11)</f>
        <v>7.8074999999999992</v>
      </c>
      <c r="J12" s="42">
        <f>SUM(J9:J11)</f>
        <v>69.527500000000003</v>
      </c>
      <c r="K12" s="45"/>
      <c r="L12" s="45"/>
    </row>
    <row r="13" spans="1:12" s="45" customFormat="1" x14ac:dyDescent="0.25">
      <c r="A13" s="83" t="s">
        <v>34</v>
      </c>
      <c r="B13" s="21" t="s">
        <v>18</v>
      </c>
      <c r="C13" s="22" t="s">
        <v>19</v>
      </c>
      <c r="D13" s="22" t="s">
        <v>20</v>
      </c>
      <c r="E13" s="14" t="s">
        <v>30</v>
      </c>
      <c r="F13" s="15">
        <v>3.44</v>
      </c>
      <c r="G13" s="15">
        <v>60</v>
      </c>
      <c r="H13" s="15">
        <v>7.0000000000000007E-2</v>
      </c>
      <c r="I13" s="15">
        <v>0.02</v>
      </c>
      <c r="J13" s="16">
        <v>15</v>
      </c>
    </row>
    <row r="14" spans="1:12" ht="15.75" thickBot="1" x14ac:dyDescent="0.3">
      <c r="A14" s="84"/>
      <c r="B14" s="9" t="s">
        <v>45</v>
      </c>
      <c r="C14" s="10" t="s">
        <v>36</v>
      </c>
      <c r="D14" s="10" t="s">
        <v>62</v>
      </c>
      <c r="E14" s="18">
        <v>19.5</v>
      </c>
      <c r="F14" s="19">
        <v>3.56</v>
      </c>
      <c r="G14" s="43">
        <f>480*0.195</f>
        <v>93.600000000000009</v>
      </c>
      <c r="H14" s="43">
        <f>8.5*0.195</f>
        <v>1.6575</v>
      </c>
      <c r="I14" s="43">
        <f>18*0.195</f>
        <v>3.5100000000000002</v>
      </c>
      <c r="J14" s="44">
        <f>70*0.195</f>
        <v>13.65</v>
      </c>
    </row>
    <row r="15" spans="1:12" ht="16.5" thickBot="1" x14ac:dyDescent="0.3">
      <c r="A15" s="63" t="s">
        <v>15</v>
      </c>
      <c r="B15" s="72"/>
      <c r="C15" s="72"/>
      <c r="D15" s="72"/>
      <c r="E15" s="85"/>
      <c r="F15" s="20">
        <f>SUM(F13:F14)</f>
        <v>7</v>
      </c>
      <c r="G15" s="20">
        <f t="shared" ref="G15:J15" si="0">SUM(G13:G14)</f>
        <v>153.60000000000002</v>
      </c>
      <c r="H15" s="20">
        <f t="shared" si="0"/>
        <v>1.7275</v>
      </c>
      <c r="I15" s="20">
        <f t="shared" si="0"/>
        <v>3.5300000000000002</v>
      </c>
      <c r="J15" s="20">
        <f t="shared" si="0"/>
        <v>28.65</v>
      </c>
    </row>
    <row r="16" spans="1:12" x14ac:dyDescent="0.25">
      <c r="A16" s="67" t="s">
        <v>33</v>
      </c>
      <c r="B16" s="21" t="s">
        <v>16</v>
      </c>
      <c r="C16" s="22" t="s">
        <v>58</v>
      </c>
      <c r="D16" s="22" t="s">
        <v>59</v>
      </c>
      <c r="E16" s="14" t="s">
        <v>44</v>
      </c>
      <c r="F16" s="15">
        <v>16.690000000000001</v>
      </c>
      <c r="G16" s="15">
        <f>365*0.25</f>
        <v>91.25</v>
      </c>
      <c r="H16" s="15">
        <f>6.39*0.25</f>
        <v>1.5974999999999999</v>
      </c>
      <c r="I16" s="15">
        <f>19.42*0.25</f>
        <v>4.8550000000000004</v>
      </c>
      <c r="J16" s="16">
        <f>34.25*0.25</f>
        <v>8.5625</v>
      </c>
    </row>
    <row r="17" spans="1:10" x14ac:dyDescent="0.25">
      <c r="A17" s="67"/>
      <c r="B17" s="7" t="s">
        <v>17</v>
      </c>
      <c r="C17" s="37" t="s">
        <v>38</v>
      </c>
      <c r="D17" s="38" t="s">
        <v>37</v>
      </c>
      <c r="E17" s="17">
        <v>150</v>
      </c>
      <c r="F17" s="6">
        <v>23.32</v>
      </c>
      <c r="G17" s="29">
        <f>915*0.15</f>
        <v>137.25</v>
      </c>
      <c r="H17" s="29">
        <f>20.43*0.15</f>
        <v>3.0644999999999998</v>
      </c>
      <c r="I17" s="29">
        <f>32.01*0.15</f>
        <v>4.8014999999999999</v>
      </c>
      <c r="J17" s="30">
        <f>136.26*0.15</f>
        <v>20.438999999999997</v>
      </c>
    </row>
    <row r="18" spans="1:10" x14ac:dyDescent="0.25">
      <c r="A18" s="67"/>
      <c r="B18" s="7" t="s">
        <v>18</v>
      </c>
      <c r="C18" s="5" t="s">
        <v>19</v>
      </c>
      <c r="D18" s="5" t="s">
        <v>20</v>
      </c>
      <c r="E18" s="17" t="s">
        <v>30</v>
      </c>
      <c r="F18" s="6">
        <v>3.44</v>
      </c>
      <c r="G18" s="6">
        <v>60</v>
      </c>
      <c r="H18" s="6">
        <v>7.0000000000000007E-2</v>
      </c>
      <c r="I18" s="6">
        <v>0.02</v>
      </c>
      <c r="J18" s="8">
        <v>15</v>
      </c>
    </row>
    <row r="19" spans="1:10" ht="15.75" thickBot="1" x14ac:dyDescent="0.3">
      <c r="A19" s="67"/>
      <c r="B19" s="9" t="s">
        <v>14</v>
      </c>
      <c r="C19" s="10" t="s">
        <v>42</v>
      </c>
      <c r="D19" s="10" t="s">
        <v>29</v>
      </c>
      <c r="E19" s="18">
        <v>35</v>
      </c>
      <c r="F19" s="19">
        <v>1.55</v>
      </c>
      <c r="G19" s="19">
        <f>229.7*0.35</f>
        <v>80.394999999999996</v>
      </c>
      <c r="H19" s="11">
        <f>6.7*0.35</f>
        <v>2.3449999999999998</v>
      </c>
      <c r="I19" s="11">
        <f>1.1*0.35</f>
        <v>0.38500000000000001</v>
      </c>
      <c r="J19" s="12">
        <f>48.3*0.35</f>
        <v>16.904999999999998</v>
      </c>
    </row>
    <row r="20" spans="1:10" ht="16.5" thickBot="1" x14ac:dyDescent="0.3">
      <c r="A20" s="63" t="s">
        <v>15</v>
      </c>
      <c r="B20" s="77"/>
      <c r="C20" s="77"/>
      <c r="D20" s="77"/>
      <c r="E20" s="86"/>
      <c r="F20" s="23">
        <f>SUM(F16:F19)</f>
        <v>45</v>
      </c>
      <c r="G20" s="23">
        <f>SUM(G16:G19)</f>
        <v>368.89499999999998</v>
      </c>
      <c r="H20" s="23">
        <f>SUM(H16:H19)</f>
        <v>7.077</v>
      </c>
      <c r="I20" s="23">
        <f>SUM(I16:I19)</f>
        <v>10.061500000000001</v>
      </c>
      <c r="J20" s="23">
        <f>SUM(J16:J19)</f>
        <v>60.906499999999994</v>
      </c>
    </row>
    <row r="21" spans="1:10" x14ac:dyDescent="0.25">
      <c r="A21" s="67" t="s">
        <v>35</v>
      </c>
      <c r="B21" s="21" t="s">
        <v>16</v>
      </c>
      <c r="C21" s="22" t="s">
        <v>58</v>
      </c>
      <c r="D21" s="22" t="s">
        <v>59</v>
      </c>
      <c r="E21" s="14" t="s">
        <v>60</v>
      </c>
      <c r="F21" s="15">
        <v>19.82</v>
      </c>
      <c r="G21" s="15">
        <f>365*0.25+162*0.1</f>
        <v>107.45</v>
      </c>
      <c r="H21" s="15">
        <f>6.39*0.25+2.6*0.1</f>
        <v>1.8574999999999999</v>
      </c>
      <c r="I21" s="15">
        <f>19.42*0.25+15*0.1</f>
        <v>6.3550000000000004</v>
      </c>
      <c r="J21" s="16">
        <f>34.25*0.25+3.6*0.1</f>
        <v>8.9224999999999994</v>
      </c>
    </row>
    <row r="22" spans="1:10" x14ac:dyDescent="0.25">
      <c r="A22" s="67"/>
      <c r="B22" s="7" t="s">
        <v>13</v>
      </c>
      <c r="C22" s="5" t="s">
        <v>40</v>
      </c>
      <c r="D22" s="37" t="s">
        <v>51</v>
      </c>
      <c r="E22" s="17" t="s">
        <v>61</v>
      </c>
      <c r="F22" s="6">
        <v>25.16</v>
      </c>
      <c r="G22" s="31">
        <f>309*0.6</f>
        <v>185.4</v>
      </c>
      <c r="H22" s="31">
        <f>10.64*0.6</f>
        <v>6.3840000000000003</v>
      </c>
      <c r="I22" s="31">
        <f>28.19*0.6</f>
        <v>16.914000000000001</v>
      </c>
      <c r="J22" s="36">
        <f>2.89*0.6</f>
        <v>1.734</v>
      </c>
    </row>
    <row r="23" spans="1:10" s="39" customFormat="1" x14ac:dyDescent="0.25">
      <c r="A23" s="67"/>
      <c r="B23" s="7" t="s">
        <v>17</v>
      </c>
      <c r="C23" s="37" t="s">
        <v>38</v>
      </c>
      <c r="D23" s="38" t="s">
        <v>37</v>
      </c>
      <c r="E23" s="17">
        <v>130</v>
      </c>
      <c r="F23" s="6">
        <v>20.21</v>
      </c>
      <c r="G23" s="29">
        <f>915*0.13</f>
        <v>118.95</v>
      </c>
      <c r="H23" s="29">
        <f>20.43*0.13</f>
        <v>2.6558999999999999</v>
      </c>
      <c r="I23" s="29">
        <f>32.01*0.13</f>
        <v>4.1612999999999998</v>
      </c>
      <c r="J23" s="30">
        <f>136.26*0.13</f>
        <v>17.713799999999999</v>
      </c>
    </row>
    <row r="24" spans="1:10" x14ac:dyDescent="0.25">
      <c r="A24" s="67"/>
      <c r="B24" s="7" t="s">
        <v>18</v>
      </c>
      <c r="C24" s="5" t="s">
        <v>19</v>
      </c>
      <c r="D24" s="5" t="s">
        <v>20</v>
      </c>
      <c r="E24" s="17" t="s">
        <v>30</v>
      </c>
      <c r="F24" s="6">
        <v>3.44</v>
      </c>
      <c r="G24" s="6">
        <v>60</v>
      </c>
      <c r="H24" s="6">
        <v>7.0000000000000007E-2</v>
      </c>
      <c r="I24" s="6">
        <v>0.02</v>
      </c>
      <c r="J24" s="8">
        <v>15</v>
      </c>
    </row>
    <row r="25" spans="1:10" ht="15.75" thickBot="1" x14ac:dyDescent="0.3">
      <c r="A25" s="67"/>
      <c r="B25" s="9" t="s">
        <v>14</v>
      </c>
      <c r="C25" s="10" t="s">
        <v>42</v>
      </c>
      <c r="D25" s="10" t="s">
        <v>29</v>
      </c>
      <c r="E25" s="18">
        <v>19.5</v>
      </c>
      <c r="F25" s="19">
        <v>0.87</v>
      </c>
      <c r="G25" s="19">
        <f>229.7*0.195</f>
        <v>44.791499999999999</v>
      </c>
      <c r="H25" s="11">
        <f>6.7*0.195</f>
        <v>1.3065</v>
      </c>
      <c r="I25" s="11">
        <f>1.1*0.195</f>
        <v>0.21450000000000002</v>
      </c>
      <c r="J25" s="12">
        <f>48.3*0.195</f>
        <v>9.4184999999999999</v>
      </c>
    </row>
    <row r="26" spans="1:10" ht="16.5" thickBot="1" x14ac:dyDescent="0.3">
      <c r="A26" s="63" t="s">
        <v>15</v>
      </c>
      <c r="B26" s="77"/>
      <c r="C26" s="77"/>
      <c r="D26" s="77"/>
      <c r="E26" s="86"/>
      <c r="F26" s="23">
        <f>SUM(F21:F25)</f>
        <v>69.5</v>
      </c>
      <c r="G26" s="23">
        <f>SUM(G21:G25)</f>
        <v>516.5915</v>
      </c>
      <c r="H26" s="23">
        <f>SUM(H21:H25)</f>
        <v>12.273900000000001</v>
      </c>
      <c r="I26" s="23">
        <f>SUM(I21:I25)</f>
        <v>27.664800000000003</v>
      </c>
      <c r="J26" s="23">
        <f>SUM(J21:J25)</f>
        <v>52.788800000000002</v>
      </c>
    </row>
    <row r="28" spans="1:10" ht="15.75" thickBot="1" x14ac:dyDescent="0.3">
      <c r="A28" s="61" t="s">
        <v>25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5.75" x14ac:dyDescent="0.25">
      <c r="A29" s="26"/>
      <c r="B29" s="26"/>
      <c r="C29" s="60" t="s">
        <v>23</v>
      </c>
      <c r="D29" s="60"/>
      <c r="G29" s="62"/>
      <c r="H29" s="62"/>
      <c r="I29" s="62"/>
      <c r="J29" s="62"/>
    </row>
    <row r="30" spans="1:10" x14ac:dyDescent="0.25">
      <c r="A30" s="1"/>
      <c r="B30" s="1"/>
      <c r="C30" s="1"/>
      <c r="D30" s="1"/>
    </row>
    <row r="31" spans="1:10" x14ac:dyDescent="0.25">
      <c r="A31" s="69" t="s">
        <v>24</v>
      </c>
      <c r="B31" s="69"/>
    </row>
    <row r="32" spans="1:10" x14ac:dyDescent="0.25">
      <c r="A32" s="69" t="s">
        <v>26</v>
      </c>
      <c r="B32" s="69"/>
    </row>
    <row r="33" spans="1:1" x14ac:dyDescent="0.25">
      <c r="A33" s="3"/>
    </row>
  </sheetData>
  <mergeCells count="17">
    <mergeCell ref="G29:J29"/>
    <mergeCell ref="A3:A7"/>
    <mergeCell ref="A31:B31"/>
    <mergeCell ref="A32:B32"/>
    <mergeCell ref="A13:A14"/>
    <mergeCell ref="A15:E15"/>
    <mergeCell ref="A21:A25"/>
    <mergeCell ref="A26:E26"/>
    <mergeCell ref="A28:J28"/>
    <mergeCell ref="C29:D29"/>
    <mergeCell ref="A20:E20"/>
    <mergeCell ref="A16:A19"/>
    <mergeCell ref="B1:C1"/>
    <mergeCell ref="G1:J1"/>
    <mergeCell ref="A8:E8"/>
    <mergeCell ref="A9:A11"/>
    <mergeCell ref="A12:E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19.05 1-4 кл</vt:lpstr>
      <vt:lpstr>19.05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2022-05-18T12:35:46Z</dcterms:modified>
</cp:coreProperties>
</file>