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0.05 1-4 кл" sheetId="1" r:id="rId1"/>
    <sheet name="20.05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J23" i="2"/>
  <c r="I23" i="2"/>
  <c r="H23" i="2"/>
  <c r="G23" i="2"/>
  <c r="J22" i="2"/>
  <c r="I22" i="2"/>
  <c r="H22" i="2"/>
  <c r="G22" i="2"/>
  <c r="J21" i="2"/>
  <c r="I21" i="2"/>
  <c r="H21" i="2"/>
  <c r="G21" i="2"/>
  <c r="J19" i="2"/>
  <c r="I19" i="2"/>
  <c r="H19" i="2"/>
  <c r="G19" i="2"/>
  <c r="J17" i="2"/>
  <c r="I17" i="2"/>
  <c r="H17" i="2"/>
  <c r="G17" i="2"/>
  <c r="J16" i="2"/>
  <c r="I16" i="2"/>
  <c r="H16" i="2"/>
  <c r="G16" i="2"/>
  <c r="J15" i="2"/>
  <c r="I15" i="2"/>
  <c r="H15" i="2"/>
  <c r="G15" i="2"/>
  <c r="J12" i="2"/>
  <c r="I12" i="2"/>
  <c r="H12" i="2"/>
  <c r="G12" i="2"/>
  <c r="J9" i="2"/>
  <c r="I9" i="2"/>
  <c r="H9" i="2"/>
  <c r="G9" i="2"/>
  <c r="J10" i="2"/>
  <c r="I10" i="2"/>
  <c r="H10" i="2"/>
  <c r="G10" i="2"/>
  <c r="J6" i="2"/>
  <c r="I6" i="2"/>
  <c r="H6" i="2"/>
  <c r="G6" i="2"/>
  <c r="J3" i="2"/>
  <c r="I3" i="2"/>
  <c r="H3" i="2"/>
  <c r="G3" i="2"/>
  <c r="J24" i="1"/>
  <c r="I24" i="1"/>
  <c r="H24" i="1"/>
  <c r="G24" i="1"/>
  <c r="J23" i="1"/>
  <c r="I23" i="1"/>
  <c r="H23" i="1"/>
  <c r="G23" i="1"/>
  <c r="J20" i="1"/>
  <c r="I20" i="1"/>
  <c r="H20" i="1"/>
  <c r="G20" i="1"/>
  <c r="J17" i="1" l="1"/>
  <c r="I17" i="1"/>
  <c r="H17" i="1"/>
  <c r="G17" i="1"/>
  <c r="J16" i="1"/>
  <c r="I16" i="1"/>
  <c r="H16" i="1"/>
  <c r="G16" i="1"/>
  <c r="J13" i="1"/>
  <c r="I13" i="1"/>
  <c r="H13" i="1"/>
  <c r="G13" i="1"/>
  <c r="J11" i="1"/>
  <c r="I11" i="1"/>
  <c r="H11" i="1"/>
  <c r="G11" i="1"/>
  <c r="J10" i="1"/>
  <c r="I10" i="1"/>
  <c r="H10" i="1"/>
  <c r="G10" i="1"/>
  <c r="J7" i="1"/>
  <c r="I7" i="1"/>
  <c r="H7" i="1"/>
  <c r="G7" i="1"/>
  <c r="J3" i="1"/>
  <c r="I3" i="1"/>
  <c r="H3" i="1"/>
  <c r="G3" i="1"/>
  <c r="G4" i="1" l="1"/>
  <c r="H4" i="1"/>
  <c r="I4" i="1"/>
  <c r="J4" i="1"/>
  <c r="G14" i="2" l="1"/>
  <c r="F7" i="2"/>
  <c r="G7" i="2" l="1"/>
  <c r="J15" i="1" l="1"/>
  <c r="I15" i="1"/>
  <c r="H15" i="1"/>
  <c r="G15" i="1"/>
  <c r="F21" i="1" l="1"/>
  <c r="J21" i="1" l="1"/>
  <c r="I21" i="1"/>
  <c r="H21" i="1"/>
  <c r="G21" i="1"/>
  <c r="J8" i="2" l="1"/>
  <c r="I8" i="2"/>
  <c r="H8" i="2"/>
  <c r="G8" i="2"/>
  <c r="F14" i="1" l="1"/>
  <c r="J26" i="2" l="1"/>
  <c r="H26" i="2"/>
  <c r="F26" i="2"/>
  <c r="G26" i="2"/>
  <c r="I26" i="2"/>
  <c r="G25" i="1" l="1"/>
  <c r="H25" i="1"/>
  <c r="I25" i="1"/>
  <c r="J25" i="1"/>
  <c r="F25" i="1"/>
  <c r="J9" i="1" l="1"/>
  <c r="J14" i="1" s="1"/>
  <c r="I9" i="1"/>
  <c r="H9" i="1"/>
  <c r="H14" i="1" s="1"/>
  <c r="G9" i="1"/>
  <c r="G14" i="1" s="1"/>
  <c r="I14" i="1" l="1"/>
  <c r="F8" i="1"/>
  <c r="G8" i="1"/>
  <c r="H8" i="1"/>
  <c r="I8" i="1"/>
  <c r="J8" i="1"/>
  <c r="F14" i="2" l="1"/>
  <c r="H14" i="2"/>
  <c r="F11" i="2"/>
  <c r="J7" i="2"/>
  <c r="H7" i="2"/>
  <c r="I7" i="2"/>
  <c r="G11" i="2" l="1"/>
  <c r="I11" i="2"/>
  <c r="J14" i="2"/>
  <c r="H11" i="2"/>
  <c r="J11" i="2"/>
  <c r="I14" i="2"/>
  <c r="F20" i="2" l="1"/>
  <c r="J20" i="2" l="1"/>
  <c r="I20" i="2"/>
  <c r="H20" i="2"/>
  <c r="G20" i="2"/>
</calcChain>
</file>

<file path=xl/sharedStrings.xml><?xml version="1.0" encoding="utf-8"?>
<sst xmlns="http://schemas.openxmlformats.org/spreadsheetml/2006/main" count="181" uniqueCount="73">
  <si>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</si>
  <si>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</si>
  <si>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</si>
  <si>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</si>
  <si>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</si>
  <si>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</si>
  <si>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</si>
  <si>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</si>
  <si>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</si>
  <si>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</si>
  <si>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</si>
  <si>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</si>
  <si>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</si>
  <si>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</si>
  <si>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</si>
  <si>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</si>
  <si>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</si>
  <si>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</si>
  <si>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</si>
  <si>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</si>
  <si>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</si>
  <si>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</si>
  <si>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</si>
  <si>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</si>
  <si>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</si>
  <si>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</si>
  <si>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</si>
  <si>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</si>
  <si>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</si>
  <si>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</si>
  <si>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</si>
  <si>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</si>
  <si>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</si>
  <si>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</si>
  <si>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</si>
  <si>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</si>
  <si>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</si>
  <si>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</si>
  <si>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</si>
  <si>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>40/100</t>
  </si>
  <si>
    <t>ТТК №20</t>
  </si>
  <si>
    <t>Фрукт</t>
  </si>
  <si>
    <t>№338-2015г.</t>
  </si>
  <si>
    <t xml:space="preserve">Обед дети-инвалиды 5-11 кл 1 смена </t>
  </si>
  <si>
    <t>Обед 6-7 кл. 2-я смена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</si>
  <si>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</si>
  <si>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</si>
  <si>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</si>
  <si>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</si>
  <si>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</si>
  <si>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№388-2015г.</t>
  </si>
  <si>
    <t>Напиток из плодов шиповника</t>
  </si>
  <si>
    <t>20/50</t>
  </si>
  <si>
    <t>№410,468-2015г.</t>
  </si>
  <si>
    <t>Ватрушка из дрожжевого теста с творожным фаршем</t>
  </si>
  <si>
    <t>№309-2015г.</t>
  </si>
  <si>
    <t>Макароны отварные</t>
  </si>
  <si>
    <t>Плов "Школьный"</t>
  </si>
  <si>
    <t>№424-2015г.</t>
  </si>
  <si>
    <t>Булочка домашняя</t>
  </si>
  <si>
    <t>№2-2015г.</t>
  </si>
  <si>
    <t>Бутерброд с повидлом</t>
  </si>
  <si>
    <t>№306-2015г.</t>
  </si>
  <si>
    <t>Бобовые отварные (кукуруза сахарная консервированная)</t>
  </si>
  <si>
    <t>Фрукт свежий (яблоко)</t>
  </si>
  <si>
    <t>Плов "Школьный" с мясом индейки</t>
  </si>
  <si>
    <t>Напиток (сладкое блюдо)</t>
  </si>
  <si>
    <t>№342-2015г.</t>
  </si>
  <si>
    <t>Компот из свежих яблок</t>
  </si>
  <si>
    <t>ТТК №6</t>
  </si>
  <si>
    <t>Булочка "Рулетик с маком"</t>
  </si>
  <si>
    <t>100/7,5</t>
  </si>
  <si>
    <t>15/23,5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</si>
</sst>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2" fillId="0" borderId="29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2" fontId="2" fillId="0" borderId="34" xfId="0" applyNumberFormat="1" applyFont="1" applyBorder="1" applyAlignment="1">
      <alignment vertical="center" wrapText="1"/>
    </xf>
    <xf numFmtId="2" fontId="2" fillId="0" borderId="37" xfId="0" applyNumberFormat="1" applyFont="1" applyBorder="1" applyAlignment="1">
      <alignment vertical="center" wrapText="1"/>
    </xf>
    <xf numFmtId="2" fontId="2" fillId="0" borderId="38" xfId="0" applyNumberFormat="1" applyFont="1" applyBorder="1" applyAlignment="1">
      <alignment vertical="center" wrapText="1"/>
    </xf>
    <xf numFmtId="2" fontId="2" fillId="0" borderId="39" xfId="0" applyNumberFormat="1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10" sqref="C1:C1048576"/>
    </sheetView>
  </sheetViews>
  <sheetFormatPr defaultRowHeight="15" x14ac:dyDescent="0.25"/>
  <cols>
    <col min="1" max="1" width="20.140625" style="2" customWidth="1"/>
    <col min="2" max="2" width="25" style="2" customWidth="1"/>
    <col min="3" max="3" width="15.85546875" style="2" customWidth="1"/>
    <col min="4" max="4" width="54.425781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5" t="s">
        <v>22</v>
      </c>
      <c r="C1" s="66"/>
      <c r="D1" s="1" t="s">
        <v>1</v>
      </c>
      <c r="E1" s="31"/>
      <c r="F1" s="1" t="s">
        <v>2</v>
      </c>
      <c r="G1" s="67">
        <v>44701</v>
      </c>
      <c r="H1" s="68"/>
      <c r="I1" s="68"/>
      <c r="J1" s="69"/>
      <c r="K1" s="1"/>
      <c r="L1" s="1"/>
    </row>
    <row r="2" spans="1:12" ht="15.75" thickBot="1" x14ac:dyDescent="0.3">
      <c r="A2" s="40" t="s">
        <v>3</v>
      </c>
      <c r="B2" s="5" t="s">
        <v>4</v>
      </c>
      <c r="C2" s="41" t="s">
        <v>5</v>
      </c>
      <c r="D2" s="45" t="s">
        <v>6</v>
      </c>
      <c r="E2" s="45" t="s">
        <v>7</v>
      </c>
      <c r="F2" s="45" t="s">
        <v>8</v>
      </c>
      <c r="G2" s="5" t="s">
        <v>9</v>
      </c>
      <c r="H2" s="5" t="s">
        <v>10</v>
      </c>
      <c r="I2" s="5" t="s">
        <v>11</v>
      </c>
      <c r="J2" s="42" t="s">
        <v>12</v>
      </c>
    </row>
    <row r="3" spans="1:12" x14ac:dyDescent="0.25">
      <c r="A3" s="58" t="s">
        <v>27</v>
      </c>
      <c r="B3" s="23" t="s">
        <v>31</v>
      </c>
      <c r="C3" s="56" t="s">
        <v>62</v>
      </c>
      <c r="D3" s="56" t="s">
        <v>63</v>
      </c>
      <c r="E3" s="16">
        <v>12</v>
      </c>
      <c r="F3" s="16">
        <v>6.24</v>
      </c>
      <c r="G3" s="17">
        <f>736*0.012</f>
        <v>8.8320000000000007</v>
      </c>
      <c r="H3" s="17">
        <f>20.55*0.012</f>
        <v>0.24660000000000001</v>
      </c>
      <c r="I3" s="17">
        <f>29.1*0.012</f>
        <v>0.34920000000000001</v>
      </c>
      <c r="J3" s="18">
        <f>97.89*0.012</f>
        <v>1.1746799999999999</v>
      </c>
    </row>
    <row r="4" spans="1:12" s="35" customFormat="1" x14ac:dyDescent="0.25">
      <c r="A4" s="58"/>
      <c r="B4" s="9" t="s">
        <v>13</v>
      </c>
      <c r="C4" s="6" t="s">
        <v>40</v>
      </c>
      <c r="D4" s="6" t="s">
        <v>65</v>
      </c>
      <c r="E4" s="19" t="s">
        <v>39</v>
      </c>
      <c r="F4" s="8">
        <v>48.48</v>
      </c>
      <c r="G4" s="27">
        <f>280.7</f>
        <v>280.7</v>
      </c>
      <c r="H4" s="27">
        <f>14</f>
        <v>14</v>
      </c>
      <c r="I4" s="27">
        <f>14.1</f>
        <v>14.1</v>
      </c>
      <c r="J4" s="28">
        <f>24.5</f>
        <v>24.5</v>
      </c>
      <c r="K4"/>
    </row>
    <row r="5" spans="1:12" x14ac:dyDescent="0.25">
      <c r="A5" s="58"/>
      <c r="B5" s="9" t="s">
        <v>38</v>
      </c>
      <c r="C5" s="6" t="s">
        <v>50</v>
      </c>
      <c r="D5" s="6" t="s">
        <v>51</v>
      </c>
      <c r="E5" s="19">
        <v>200</v>
      </c>
      <c r="F5" s="8">
        <v>13.92</v>
      </c>
      <c r="G5" s="8">
        <v>88.2</v>
      </c>
      <c r="H5" s="27">
        <v>0.68</v>
      </c>
      <c r="I5" s="27">
        <v>0.28000000000000003</v>
      </c>
      <c r="J5" s="28">
        <v>20.76</v>
      </c>
    </row>
    <row r="6" spans="1:12" s="47" customFormat="1" x14ac:dyDescent="0.25">
      <c r="A6" s="58"/>
      <c r="B6" s="9" t="s">
        <v>21</v>
      </c>
      <c r="C6" s="6" t="s">
        <v>58</v>
      </c>
      <c r="D6" s="6" t="s">
        <v>59</v>
      </c>
      <c r="E6" s="19">
        <v>50</v>
      </c>
      <c r="F6" s="8">
        <v>5.55</v>
      </c>
      <c r="G6" s="8">
        <v>159</v>
      </c>
      <c r="H6" s="8">
        <v>3.64</v>
      </c>
      <c r="I6" s="8">
        <v>6.26</v>
      </c>
      <c r="J6" s="10">
        <v>21.96</v>
      </c>
    </row>
    <row r="7" spans="1:12" ht="15.75" thickBot="1" x14ac:dyDescent="0.3">
      <c r="A7" s="58"/>
      <c r="B7" s="12" t="s">
        <v>14</v>
      </c>
      <c r="C7" s="13" t="s">
        <v>32</v>
      </c>
      <c r="D7" s="13" t="s">
        <v>33</v>
      </c>
      <c r="E7" s="20">
        <v>12</v>
      </c>
      <c r="F7" s="21">
        <v>0.54</v>
      </c>
      <c r="G7" s="21">
        <f>229.7*0.12</f>
        <v>27.563999999999997</v>
      </c>
      <c r="H7" s="14">
        <f>6.7*0.12</f>
        <v>0.80399999999999994</v>
      </c>
      <c r="I7" s="14">
        <f>1.1*0.12</f>
        <v>0.13200000000000001</v>
      </c>
      <c r="J7" s="15">
        <f>48.3*0.12</f>
        <v>5.7959999999999994</v>
      </c>
    </row>
    <row r="8" spans="1:12" ht="16.5" thickBot="1" x14ac:dyDescent="0.3">
      <c r="A8" s="60" t="s">
        <v>15</v>
      </c>
      <c r="B8" s="73"/>
      <c r="C8" s="73"/>
      <c r="D8" s="73"/>
      <c r="E8" s="73"/>
      <c r="F8" s="48">
        <f>SUM(F3:F7)</f>
        <v>74.73</v>
      </c>
      <c r="G8" s="48">
        <f>SUM(G3:G7)</f>
        <v>564.29599999999994</v>
      </c>
      <c r="H8" s="49">
        <f>SUM(H3:H7)</f>
        <v>19.3706</v>
      </c>
      <c r="I8" s="50">
        <f>SUM(I3:I7)</f>
        <v>21.121199999999998</v>
      </c>
      <c r="J8" s="51">
        <f>SUM(J3:J7)</f>
        <v>74.190679999999986</v>
      </c>
    </row>
    <row r="9" spans="1:12" x14ac:dyDescent="0.25">
      <c r="A9" s="74" t="s">
        <v>28</v>
      </c>
      <c r="B9" s="23" t="s">
        <v>16</v>
      </c>
      <c r="C9" s="24" t="s">
        <v>45</v>
      </c>
      <c r="D9" s="24" t="s">
        <v>46</v>
      </c>
      <c r="E9" s="16" t="s">
        <v>47</v>
      </c>
      <c r="F9" s="17">
        <v>16.440000000000001</v>
      </c>
      <c r="G9" s="17">
        <f>429*0.25+162*0.1</f>
        <v>123.45</v>
      </c>
      <c r="H9" s="17">
        <f>8.07*0.25+2.6*0.1</f>
        <v>2.2774999999999999</v>
      </c>
      <c r="I9" s="17">
        <f>20.36*0.25+15*0.1</f>
        <v>6.59</v>
      </c>
      <c r="J9" s="18">
        <f>47.92*0.25+3.6*0.1</f>
        <v>12.34</v>
      </c>
      <c r="K9"/>
    </row>
    <row r="10" spans="1:12" x14ac:dyDescent="0.25">
      <c r="A10" s="59"/>
      <c r="B10" s="9" t="s">
        <v>13</v>
      </c>
      <c r="C10" s="6" t="s">
        <v>48</v>
      </c>
      <c r="D10" s="6" t="s">
        <v>49</v>
      </c>
      <c r="E10" s="19">
        <v>32</v>
      </c>
      <c r="F10" s="8">
        <v>15.13</v>
      </c>
      <c r="G10" s="27">
        <f>182/50*32</f>
        <v>116.48</v>
      </c>
      <c r="H10" s="27">
        <f>6.74/50*32</f>
        <v>4.3136000000000001</v>
      </c>
      <c r="I10" s="27">
        <f>13.91/50*32</f>
        <v>8.9024000000000001</v>
      </c>
      <c r="J10" s="28">
        <f>7.09/50*32</f>
        <v>4.5376000000000003</v>
      </c>
      <c r="K10"/>
    </row>
    <row r="11" spans="1:12" s="35" customFormat="1" x14ac:dyDescent="0.25">
      <c r="A11" s="59"/>
      <c r="B11" s="9" t="s">
        <v>17</v>
      </c>
      <c r="C11" s="6" t="s">
        <v>55</v>
      </c>
      <c r="D11" s="6" t="s">
        <v>56</v>
      </c>
      <c r="E11" s="19">
        <v>110</v>
      </c>
      <c r="F11" s="8">
        <v>8.1999999999999993</v>
      </c>
      <c r="G11" s="27">
        <f>1123*0.11</f>
        <v>123.53</v>
      </c>
      <c r="H11" s="27">
        <f>36.78*0.11</f>
        <v>4.0457999999999998</v>
      </c>
      <c r="I11" s="27">
        <f>30.1*0.11</f>
        <v>3.3110000000000004</v>
      </c>
      <c r="J11" s="28">
        <f>176.3*0.11</f>
        <v>19.393000000000001</v>
      </c>
      <c r="K11"/>
    </row>
    <row r="12" spans="1:12" s="35" customFormat="1" x14ac:dyDescent="0.25">
      <c r="A12" s="59"/>
      <c r="B12" s="9" t="s">
        <v>18</v>
      </c>
      <c r="C12" s="6" t="s">
        <v>19</v>
      </c>
      <c r="D12" s="6" t="s">
        <v>20</v>
      </c>
      <c r="E12" s="19" t="s">
        <v>34</v>
      </c>
      <c r="F12" s="8">
        <v>3.44</v>
      </c>
      <c r="G12" s="8">
        <v>60</v>
      </c>
      <c r="H12" s="8">
        <v>7.0000000000000007E-2</v>
      </c>
      <c r="I12" s="8">
        <v>0.02</v>
      </c>
      <c r="J12" s="10">
        <v>15</v>
      </c>
    </row>
    <row r="13" spans="1:12" ht="15.75" thickBot="1" x14ac:dyDescent="0.3">
      <c r="A13" s="59"/>
      <c r="B13" s="12" t="s">
        <v>14</v>
      </c>
      <c r="C13" s="13" t="s">
        <v>32</v>
      </c>
      <c r="D13" s="13" t="s">
        <v>33</v>
      </c>
      <c r="E13" s="20">
        <v>30</v>
      </c>
      <c r="F13" s="21">
        <v>1.32</v>
      </c>
      <c r="G13" s="21">
        <f>229.7*0.3</f>
        <v>68.91</v>
      </c>
      <c r="H13" s="14">
        <f>6.7*0.3</f>
        <v>2.0099999999999998</v>
      </c>
      <c r="I13" s="14">
        <f>1.1*0.3</f>
        <v>0.33</v>
      </c>
      <c r="J13" s="15">
        <f>48.3*0.3</f>
        <v>14.489999999999998</v>
      </c>
    </row>
    <row r="14" spans="1:12" ht="16.5" thickBot="1" x14ac:dyDescent="0.3">
      <c r="A14" s="75" t="s">
        <v>15</v>
      </c>
      <c r="B14" s="76"/>
      <c r="C14" s="76"/>
      <c r="D14" s="76"/>
      <c r="E14" s="77"/>
      <c r="F14" s="34">
        <f>SUM(F9:F13)</f>
        <v>44.529999999999994</v>
      </c>
      <c r="G14" s="34">
        <f t="shared" ref="G14:J14" si="0">SUM(G9:G13)</f>
        <v>492.37</v>
      </c>
      <c r="H14" s="34">
        <f t="shared" si="0"/>
        <v>12.716900000000001</v>
      </c>
      <c r="I14" s="34">
        <f t="shared" si="0"/>
        <v>19.153399999999998</v>
      </c>
      <c r="J14" s="34">
        <f t="shared" si="0"/>
        <v>65.760599999999997</v>
      </c>
    </row>
    <row r="15" spans="1:12" s="46" customFormat="1" x14ac:dyDescent="0.25">
      <c r="A15" s="63" t="s">
        <v>29</v>
      </c>
      <c r="B15" s="23" t="s">
        <v>16</v>
      </c>
      <c r="C15" s="24" t="s">
        <v>45</v>
      </c>
      <c r="D15" s="24" t="s">
        <v>46</v>
      </c>
      <c r="E15" s="16" t="s">
        <v>47</v>
      </c>
      <c r="F15" s="17">
        <v>16.440000000000001</v>
      </c>
      <c r="G15" s="17">
        <f>429*0.25+162*0.1</f>
        <v>123.45</v>
      </c>
      <c r="H15" s="17">
        <f>8.07*0.25+2.6*0.1</f>
        <v>2.2774999999999999</v>
      </c>
      <c r="I15" s="17">
        <f>20.36*0.25+15*0.1</f>
        <v>6.59</v>
      </c>
      <c r="J15" s="18">
        <f>47.92*0.25+3.6*0.1</f>
        <v>12.34</v>
      </c>
    </row>
    <row r="16" spans="1:12" s="32" customFormat="1" x14ac:dyDescent="0.25">
      <c r="A16" s="64"/>
      <c r="B16" s="9" t="s">
        <v>13</v>
      </c>
      <c r="C16" s="6" t="s">
        <v>48</v>
      </c>
      <c r="D16" s="6" t="s">
        <v>49</v>
      </c>
      <c r="E16" s="19">
        <v>60</v>
      </c>
      <c r="F16" s="8">
        <v>28.36</v>
      </c>
      <c r="G16" s="27">
        <f>182/50*60</f>
        <v>218.4</v>
      </c>
      <c r="H16" s="27">
        <f>6.74/50*60</f>
        <v>8.088000000000001</v>
      </c>
      <c r="I16" s="27">
        <f>13.91/50*60</f>
        <v>16.692</v>
      </c>
      <c r="J16" s="28">
        <f>7.09/50*60</f>
        <v>8.5080000000000009</v>
      </c>
      <c r="K16"/>
    </row>
    <row r="17" spans="1:11" s="44" customFormat="1" x14ac:dyDescent="0.25">
      <c r="A17" s="64"/>
      <c r="B17" s="9" t="s">
        <v>17</v>
      </c>
      <c r="C17" s="6" t="s">
        <v>55</v>
      </c>
      <c r="D17" s="6" t="s">
        <v>56</v>
      </c>
      <c r="E17" s="19">
        <v>110</v>
      </c>
      <c r="F17" s="8">
        <v>8.1999999999999993</v>
      </c>
      <c r="G17" s="27">
        <f>1123*0.11</f>
        <v>123.53</v>
      </c>
      <c r="H17" s="27">
        <f>36.78*0.11</f>
        <v>4.0457999999999998</v>
      </c>
      <c r="I17" s="27">
        <f>30.1*0.11</f>
        <v>3.3110000000000004</v>
      </c>
      <c r="J17" s="28">
        <f>176.3*0.11</f>
        <v>19.393000000000001</v>
      </c>
      <c r="K17"/>
    </row>
    <row r="18" spans="1:11" s="43" customFormat="1" x14ac:dyDescent="0.25">
      <c r="A18" s="64"/>
      <c r="B18" s="9" t="s">
        <v>66</v>
      </c>
      <c r="C18" s="6" t="s">
        <v>67</v>
      </c>
      <c r="D18" s="6" t="s">
        <v>68</v>
      </c>
      <c r="E18" s="19">
        <v>200</v>
      </c>
      <c r="F18" s="8">
        <v>12.72</v>
      </c>
      <c r="G18" s="8">
        <v>114.6</v>
      </c>
      <c r="H18" s="8">
        <v>0.16</v>
      </c>
      <c r="I18" s="8">
        <v>0.16</v>
      </c>
      <c r="J18" s="10">
        <v>27.88</v>
      </c>
    </row>
    <row r="19" spans="1:11" s="46" customFormat="1" x14ac:dyDescent="0.25">
      <c r="A19" s="64"/>
      <c r="B19" s="9" t="s">
        <v>21</v>
      </c>
      <c r="C19" s="6" t="s">
        <v>69</v>
      </c>
      <c r="D19" s="6" t="s">
        <v>70</v>
      </c>
      <c r="E19" s="19">
        <v>50</v>
      </c>
      <c r="F19" s="8">
        <v>8.09</v>
      </c>
      <c r="G19" s="8">
        <v>198.6</v>
      </c>
      <c r="H19" s="8">
        <v>4.0999999999999996</v>
      </c>
      <c r="I19" s="8">
        <v>7.7</v>
      </c>
      <c r="J19" s="10">
        <v>28.2</v>
      </c>
    </row>
    <row r="20" spans="1:11" s="43" customFormat="1" ht="15.75" thickBot="1" x14ac:dyDescent="0.3">
      <c r="A20" s="64"/>
      <c r="B20" s="12" t="s">
        <v>14</v>
      </c>
      <c r="C20" s="13" t="s">
        <v>32</v>
      </c>
      <c r="D20" s="13" t="s">
        <v>33</v>
      </c>
      <c r="E20" s="20">
        <v>20.5</v>
      </c>
      <c r="F20" s="21">
        <v>0.92</v>
      </c>
      <c r="G20" s="21">
        <f>229.7*0.205</f>
        <v>47.088499999999996</v>
      </c>
      <c r="H20" s="14">
        <f>6.7*0.205</f>
        <v>1.3734999999999999</v>
      </c>
      <c r="I20" s="14">
        <f>1.1*0.205</f>
        <v>0.22550000000000001</v>
      </c>
      <c r="J20" s="15">
        <f>48.3*0.205</f>
        <v>9.9014999999999986</v>
      </c>
    </row>
    <row r="21" spans="1:11" s="36" customFormat="1" ht="16.5" thickBot="1" x14ac:dyDescent="0.3">
      <c r="A21" s="78" t="s">
        <v>15</v>
      </c>
      <c r="B21" s="73"/>
      <c r="C21" s="73"/>
      <c r="D21" s="73"/>
      <c r="E21" s="79"/>
      <c r="F21" s="22">
        <f>SUM(F15:F20)</f>
        <v>74.73</v>
      </c>
      <c r="G21" s="22">
        <f>SUM(G15:G20)</f>
        <v>825.66849999999999</v>
      </c>
      <c r="H21" s="22">
        <f>SUM(H15:H20)</f>
        <v>20.044800000000002</v>
      </c>
      <c r="I21" s="22">
        <f>SUM(I15:I20)</f>
        <v>34.6785</v>
      </c>
      <c r="J21" s="22">
        <f>SUM(J15:J20)</f>
        <v>106.2225</v>
      </c>
      <c r="K21"/>
    </row>
    <row r="22" spans="1:11" s="43" customFormat="1" x14ac:dyDescent="0.25">
      <c r="A22" s="59" t="s">
        <v>30</v>
      </c>
      <c r="B22" s="23" t="s">
        <v>18</v>
      </c>
      <c r="C22" s="24" t="s">
        <v>19</v>
      </c>
      <c r="D22" s="24" t="s">
        <v>20</v>
      </c>
      <c r="E22" s="16" t="s">
        <v>34</v>
      </c>
      <c r="F22" s="17">
        <v>3.44</v>
      </c>
      <c r="G22" s="17">
        <v>60</v>
      </c>
      <c r="H22" s="17">
        <v>7.0000000000000007E-2</v>
      </c>
      <c r="I22" s="17">
        <v>0.02</v>
      </c>
      <c r="J22" s="18">
        <v>15</v>
      </c>
      <c r="K22"/>
    </row>
    <row r="23" spans="1:11" s="55" customFormat="1" x14ac:dyDescent="0.25">
      <c r="A23" s="59"/>
      <c r="B23" s="9" t="s">
        <v>21</v>
      </c>
      <c r="C23" s="6" t="s">
        <v>53</v>
      </c>
      <c r="D23" s="6" t="s">
        <v>54</v>
      </c>
      <c r="E23" s="19">
        <v>75</v>
      </c>
      <c r="F23" s="8">
        <v>16.190000000000001</v>
      </c>
      <c r="G23" s="8">
        <f>202/75*75</f>
        <v>202</v>
      </c>
      <c r="H23" s="7">
        <f>9.22/75*75</f>
        <v>9.2200000000000006</v>
      </c>
      <c r="I23" s="7">
        <f>5.48/75*75</f>
        <v>5.48</v>
      </c>
      <c r="J23" s="11">
        <f>29.18/75*75</f>
        <v>29.18</v>
      </c>
      <c r="K23"/>
    </row>
    <row r="24" spans="1:11" s="44" customFormat="1" ht="15.75" thickBot="1" x14ac:dyDescent="0.3">
      <c r="A24" s="59"/>
      <c r="B24" s="12" t="s">
        <v>41</v>
      </c>
      <c r="C24" s="13" t="s">
        <v>42</v>
      </c>
      <c r="D24" s="13" t="s">
        <v>64</v>
      </c>
      <c r="E24" s="20">
        <v>119</v>
      </c>
      <c r="F24" s="21">
        <v>24.9</v>
      </c>
      <c r="G24" s="29">
        <f>47*1.19</f>
        <v>55.93</v>
      </c>
      <c r="H24" s="29">
        <f>0.4*1.19</f>
        <v>0.47599999999999998</v>
      </c>
      <c r="I24" s="29">
        <f>0.4*1.19</f>
        <v>0.47599999999999998</v>
      </c>
      <c r="J24" s="30">
        <f>9.8*1.19</f>
        <v>11.662000000000001</v>
      </c>
    </row>
    <row r="25" spans="1:11" ht="16.5" thickBot="1" x14ac:dyDescent="0.3">
      <c r="A25" s="60" t="s">
        <v>15</v>
      </c>
      <c r="B25" s="61"/>
      <c r="C25" s="61"/>
      <c r="D25" s="61"/>
      <c r="E25" s="62"/>
      <c r="F25" s="3">
        <f>SUM(F22:F24)</f>
        <v>44.53</v>
      </c>
      <c r="G25" s="3">
        <f>SUM(G22:G24)</f>
        <v>317.93</v>
      </c>
      <c r="H25" s="3">
        <f>SUM(H22:H24)</f>
        <v>9.7660000000000018</v>
      </c>
      <c r="I25" s="3">
        <f>SUM(I22:I24)</f>
        <v>5.976</v>
      </c>
      <c r="J25" s="3">
        <f>SUM(J22:J24)</f>
        <v>55.841999999999999</v>
      </c>
      <c r="K25"/>
    </row>
    <row r="27" spans="1:11" ht="15.75" thickBot="1" x14ac:dyDescent="0.3">
      <c r="A27" s="71" t="s">
        <v>25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1" ht="15.75" x14ac:dyDescent="0.25">
      <c r="A28" s="26"/>
      <c r="B28" s="26"/>
      <c r="C28" s="70" t="s">
        <v>23</v>
      </c>
      <c r="D28" s="70"/>
      <c r="G28" s="72"/>
      <c r="H28" s="72"/>
      <c r="I28" s="72"/>
      <c r="J28" s="72"/>
    </row>
    <row r="29" spans="1:11" x14ac:dyDescent="0.25">
      <c r="A29" s="1"/>
      <c r="B29" s="1"/>
      <c r="C29" s="1"/>
      <c r="D29" s="1"/>
    </row>
    <row r="30" spans="1:11" x14ac:dyDescent="0.25">
      <c r="A30" s="57" t="s">
        <v>24</v>
      </c>
      <c r="B30" s="57"/>
    </row>
    <row r="31" spans="1:11" x14ac:dyDescent="0.25">
      <c r="A31" s="57" t="s">
        <v>26</v>
      </c>
      <c r="B31" s="57"/>
    </row>
    <row r="32" spans="1:11" x14ac:dyDescent="0.25">
      <c r="A32" s="4"/>
    </row>
  </sheetData>
  <mergeCells count="15">
    <mergeCell ref="B1:C1"/>
    <mergeCell ref="G1:J1"/>
    <mergeCell ref="C28:D28"/>
    <mergeCell ref="A27:J27"/>
    <mergeCell ref="G28:J28"/>
    <mergeCell ref="A8:E8"/>
    <mergeCell ref="A9:A13"/>
    <mergeCell ref="A14:E14"/>
    <mergeCell ref="A21:E21"/>
    <mergeCell ref="A30:B30"/>
    <mergeCell ref="A31:B31"/>
    <mergeCell ref="A3:A7"/>
    <mergeCell ref="A22:A24"/>
    <mergeCell ref="A25:E25"/>
    <mergeCell ref="A15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G2" sqref="G2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9" t="s">
        <v>22</v>
      </c>
      <c r="C1" s="90"/>
      <c r="D1" s="1" t="s">
        <v>1</v>
      </c>
      <c r="E1" s="31"/>
      <c r="F1" s="1" t="s">
        <v>2</v>
      </c>
      <c r="G1" s="67">
        <v>44701</v>
      </c>
      <c r="H1" s="68"/>
      <c r="I1" s="68"/>
      <c r="J1" s="69"/>
      <c r="K1" s="1"/>
      <c r="L1" s="1"/>
    </row>
    <row r="2" spans="1:12" ht="15.75" thickBot="1" x14ac:dyDescent="0.3">
      <c r="A2" s="40" t="s">
        <v>3</v>
      </c>
      <c r="B2" s="52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53" t="s">
        <v>9</v>
      </c>
      <c r="H2" s="53" t="s">
        <v>10</v>
      </c>
      <c r="I2" s="53" t="s">
        <v>11</v>
      </c>
      <c r="J2" s="54" t="s">
        <v>12</v>
      </c>
    </row>
    <row r="3" spans="1:12" x14ac:dyDescent="0.25">
      <c r="A3" s="58" t="s">
        <v>35</v>
      </c>
      <c r="B3" s="23" t="s">
        <v>13</v>
      </c>
      <c r="C3" s="24" t="s">
        <v>40</v>
      </c>
      <c r="D3" s="24" t="s">
        <v>65</v>
      </c>
      <c r="E3" s="16" t="s">
        <v>39</v>
      </c>
      <c r="F3" s="17">
        <v>48.48</v>
      </c>
      <c r="G3" s="37">
        <f>280.7</f>
        <v>280.7</v>
      </c>
      <c r="H3" s="37">
        <f>14</f>
        <v>14</v>
      </c>
      <c r="I3" s="37">
        <f>14.1</f>
        <v>14.1</v>
      </c>
      <c r="J3" s="38">
        <f>24.5</f>
        <v>24.5</v>
      </c>
    </row>
    <row r="4" spans="1:12" s="47" customFormat="1" x14ac:dyDescent="0.25">
      <c r="A4" s="58"/>
      <c r="B4" s="9" t="s">
        <v>38</v>
      </c>
      <c r="C4" s="6" t="s">
        <v>50</v>
      </c>
      <c r="D4" s="6" t="s">
        <v>51</v>
      </c>
      <c r="E4" s="19">
        <v>200</v>
      </c>
      <c r="F4" s="8">
        <v>13.92</v>
      </c>
      <c r="G4" s="8">
        <v>88.2</v>
      </c>
      <c r="H4" s="27">
        <v>0.68</v>
      </c>
      <c r="I4" s="27">
        <v>0.28000000000000003</v>
      </c>
      <c r="J4" s="28">
        <v>20.76</v>
      </c>
    </row>
    <row r="5" spans="1:12" x14ac:dyDescent="0.25">
      <c r="A5" s="58"/>
      <c r="B5" s="9" t="s">
        <v>21</v>
      </c>
      <c r="C5" s="6" t="s">
        <v>58</v>
      </c>
      <c r="D5" s="6" t="s">
        <v>59</v>
      </c>
      <c r="E5" s="19">
        <v>50</v>
      </c>
      <c r="F5" s="8">
        <v>5.55</v>
      </c>
      <c r="G5" s="8">
        <v>159</v>
      </c>
      <c r="H5" s="8">
        <v>3.64</v>
      </c>
      <c r="I5" s="8">
        <v>6.26</v>
      </c>
      <c r="J5" s="10">
        <v>21.96</v>
      </c>
    </row>
    <row r="6" spans="1:12" ht="15.75" thickBot="1" x14ac:dyDescent="0.3">
      <c r="A6" s="58"/>
      <c r="B6" s="12" t="s">
        <v>14</v>
      </c>
      <c r="C6" s="13" t="s">
        <v>32</v>
      </c>
      <c r="D6" s="13" t="s">
        <v>33</v>
      </c>
      <c r="E6" s="20">
        <v>35</v>
      </c>
      <c r="F6" s="21">
        <v>1.55</v>
      </c>
      <c r="G6" s="21">
        <f>229.7*0.35</f>
        <v>80.394999999999996</v>
      </c>
      <c r="H6" s="14">
        <f>6.7*0.35</f>
        <v>2.3449999999999998</v>
      </c>
      <c r="I6" s="14">
        <f>1.1*0.35</f>
        <v>0.38500000000000001</v>
      </c>
      <c r="J6" s="15">
        <f>48.3*0.35</f>
        <v>16.904999999999998</v>
      </c>
    </row>
    <row r="7" spans="1:12" ht="16.5" thickBot="1" x14ac:dyDescent="0.3">
      <c r="A7" s="91" t="s">
        <v>15</v>
      </c>
      <c r="B7" s="73"/>
      <c r="C7" s="73"/>
      <c r="D7" s="73"/>
      <c r="E7" s="84"/>
      <c r="F7" s="22">
        <f>SUM(F3:F6)</f>
        <v>69.5</v>
      </c>
      <c r="G7" s="22">
        <f>SUM(G3:G6)</f>
        <v>608.29499999999996</v>
      </c>
      <c r="H7" s="22">
        <f>SUM(H3:H6)</f>
        <v>20.664999999999999</v>
      </c>
      <c r="I7" s="22">
        <f>SUM(I3:I6)</f>
        <v>21.025000000000002</v>
      </c>
      <c r="J7" s="22">
        <f>SUM(J3:J6)</f>
        <v>84.125</v>
      </c>
    </row>
    <row r="8" spans="1:12" s="33" customFormat="1" x14ac:dyDescent="0.25">
      <c r="A8" s="80" t="s">
        <v>36</v>
      </c>
      <c r="B8" s="23" t="s">
        <v>13</v>
      </c>
      <c r="C8" s="24" t="s">
        <v>40</v>
      </c>
      <c r="D8" s="24" t="s">
        <v>57</v>
      </c>
      <c r="E8" s="16" t="s">
        <v>52</v>
      </c>
      <c r="F8" s="17">
        <v>24.24</v>
      </c>
      <c r="G8" s="37">
        <f>280.7/40*20</f>
        <v>140.35</v>
      </c>
      <c r="H8" s="37">
        <f>14/40*20</f>
        <v>7</v>
      </c>
      <c r="I8" s="37">
        <f>14.1/40*20</f>
        <v>7.05</v>
      </c>
      <c r="J8" s="38">
        <f>24.5/40*20</f>
        <v>12.25</v>
      </c>
      <c r="K8"/>
    </row>
    <row r="9" spans="1:12" s="33" customFormat="1" x14ac:dyDescent="0.25">
      <c r="A9" s="81"/>
      <c r="B9" s="9" t="s">
        <v>18</v>
      </c>
      <c r="C9" s="6" t="s">
        <v>19</v>
      </c>
      <c r="D9" s="6" t="s">
        <v>20</v>
      </c>
      <c r="E9" s="19" t="s">
        <v>71</v>
      </c>
      <c r="F9" s="8">
        <v>1.72</v>
      </c>
      <c r="G9" s="8">
        <f>60*0.5</f>
        <v>30</v>
      </c>
      <c r="H9" s="8">
        <f>0.07*0.5</f>
        <v>3.5000000000000003E-2</v>
      </c>
      <c r="I9" s="8">
        <f>0.02*0.5</f>
        <v>0.01</v>
      </c>
      <c r="J9" s="10">
        <f>15*0.5</f>
        <v>7.5</v>
      </c>
    </row>
    <row r="10" spans="1:12" s="36" customFormat="1" ht="15.75" thickBot="1" x14ac:dyDescent="0.3">
      <c r="A10" s="82"/>
      <c r="B10" s="12" t="s">
        <v>14</v>
      </c>
      <c r="C10" s="13" t="s">
        <v>32</v>
      </c>
      <c r="D10" s="13" t="s">
        <v>33</v>
      </c>
      <c r="E10" s="20">
        <v>23.5</v>
      </c>
      <c r="F10" s="21">
        <v>1.04</v>
      </c>
      <c r="G10" s="21">
        <f>229.7*0.235</f>
        <v>53.979499999999994</v>
      </c>
      <c r="H10" s="14">
        <f>6.7*0.235</f>
        <v>1.5745</v>
      </c>
      <c r="I10" s="14">
        <f>1.1*0.235</f>
        <v>0.25850000000000001</v>
      </c>
      <c r="J10" s="15">
        <f>48.3*0.235</f>
        <v>11.350499999999998</v>
      </c>
    </row>
    <row r="11" spans="1:12" ht="16.5" thickBot="1" x14ac:dyDescent="0.3">
      <c r="A11" s="83" t="s">
        <v>15</v>
      </c>
      <c r="B11" s="73"/>
      <c r="C11" s="73"/>
      <c r="D11" s="73"/>
      <c r="E11" s="84"/>
      <c r="F11" s="22">
        <f>SUM(F8:F10)</f>
        <v>26.999999999999996</v>
      </c>
      <c r="G11" s="22">
        <f>SUM(G8:G10)</f>
        <v>224.3295</v>
      </c>
      <c r="H11" s="22">
        <f>SUM(H8:H10)</f>
        <v>8.6095000000000006</v>
      </c>
      <c r="I11" s="22">
        <f>SUM(I8:I10)</f>
        <v>7.3184999999999993</v>
      </c>
      <c r="J11" s="22">
        <f>SUM(J8:J10)</f>
        <v>31.100499999999997</v>
      </c>
    </row>
    <row r="12" spans="1:12" s="35" customFormat="1" x14ac:dyDescent="0.25">
      <c r="A12" s="80" t="s">
        <v>37</v>
      </c>
      <c r="B12" s="23" t="s">
        <v>31</v>
      </c>
      <c r="C12" s="24" t="s">
        <v>60</v>
      </c>
      <c r="D12" s="24" t="s">
        <v>61</v>
      </c>
      <c r="E12" s="16" t="s">
        <v>72</v>
      </c>
      <c r="F12" s="17">
        <v>3.56</v>
      </c>
      <c r="G12" s="17">
        <f>250*0.15+229.7*0.235</f>
        <v>91.479500000000002</v>
      </c>
      <c r="H12" s="17">
        <f>0.4*0.15+6.7*0.235</f>
        <v>1.6345000000000001</v>
      </c>
      <c r="I12" s="17">
        <f>0+1.1*0.235</f>
        <v>0.25850000000000001</v>
      </c>
      <c r="J12" s="18">
        <f>65*0.15+48.3*0.235</f>
        <v>21.100499999999997</v>
      </c>
    </row>
    <row r="13" spans="1:12" s="35" customFormat="1" ht="15.75" thickBot="1" x14ac:dyDescent="0.3">
      <c r="A13" s="82"/>
      <c r="B13" s="12" t="s">
        <v>18</v>
      </c>
      <c r="C13" s="13" t="s">
        <v>19</v>
      </c>
      <c r="D13" s="13" t="s">
        <v>20</v>
      </c>
      <c r="E13" s="20" t="s">
        <v>34</v>
      </c>
      <c r="F13" s="21">
        <v>3.44</v>
      </c>
      <c r="G13" s="21">
        <v>60</v>
      </c>
      <c r="H13" s="21">
        <v>7.0000000000000007E-2</v>
      </c>
      <c r="I13" s="21">
        <v>0.02</v>
      </c>
      <c r="J13" s="39">
        <v>15</v>
      </c>
    </row>
    <row r="14" spans="1:12" ht="16.5" thickBot="1" x14ac:dyDescent="0.3">
      <c r="A14" s="85" t="s">
        <v>15</v>
      </c>
      <c r="B14" s="73"/>
      <c r="C14" s="73"/>
      <c r="D14" s="73"/>
      <c r="E14" s="84"/>
      <c r="F14" s="22">
        <f>SUM(F12:F13)</f>
        <v>7</v>
      </c>
      <c r="G14" s="22">
        <f>SUM(G12:G13)</f>
        <v>151.4795</v>
      </c>
      <c r="H14" s="22">
        <f t="shared" ref="H14:J14" si="0">SUM(H12:H13)</f>
        <v>1.7045000000000001</v>
      </c>
      <c r="I14" s="22">
        <f t="shared" si="0"/>
        <v>0.27850000000000003</v>
      </c>
      <c r="J14" s="22">
        <f t="shared" si="0"/>
        <v>36.100499999999997</v>
      </c>
    </row>
    <row r="15" spans="1:12" x14ac:dyDescent="0.25">
      <c r="A15" s="74" t="s">
        <v>43</v>
      </c>
      <c r="B15" s="23" t="s">
        <v>16</v>
      </c>
      <c r="C15" s="24" t="s">
        <v>45</v>
      </c>
      <c r="D15" s="24" t="s">
        <v>46</v>
      </c>
      <c r="E15" s="16" t="s">
        <v>47</v>
      </c>
      <c r="F15" s="17">
        <v>16.440000000000001</v>
      </c>
      <c r="G15" s="17">
        <f>429*0.25+162*0.1</f>
        <v>123.45</v>
      </c>
      <c r="H15" s="17">
        <f>8.07*0.25+2.6*0.1</f>
        <v>2.2774999999999999</v>
      </c>
      <c r="I15" s="17">
        <f>20.36*0.25+15*0.1</f>
        <v>6.59</v>
      </c>
      <c r="J15" s="18">
        <f>47.92*0.25+3.6*0.1</f>
        <v>12.34</v>
      </c>
    </row>
    <row r="16" spans="1:12" x14ac:dyDescent="0.25">
      <c r="A16" s="59"/>
      <c r="B16" s="9" t="s">
        <v>13</v>
      </c>
      <c r="C16" s="6" t="s">
        <v>48</v>
      </c>
      <c r="D16" s="6" t="s">
        <v>49</v>
      </c>
      <c r="E16" s="19">
        <v>32</v>
      </c>
      <c r="F16" s="8">
        <v>15.13</v>
      </c>
      <c r="G16" s="27">
        <f>182/50*32</f>
        <v>116.48</v>
      </c>
      <c r="H16" s="27">
        <f>6.74/50*32</f>
        <v>4.3136000000000001</v>
      </c>
      <c r="I16" s="27">
        <f>13.91/50*32</f>
        <v>8.9024000000000001</v>
      </c>
      <c r="J16" s="28">
        <f>7.09/50*32</f>
        <v>4.5376000000000003</v>
      </c>
    </row>
    <row r="17" spans="1:10" s="35" customFormat="1" x14ac:dyDescent="0.25">
      <c r="A17" s="59"/>
      <c r="B17" s="9" t="s">
        <v>17</v>
      </c>
      <c r="C17" s="6" t="s">
        <v>55</v>
      </c>
      <c r="D17" s="6" t="s">
        <v>56</v>
      </c>
      <c r="E17" s="19">
        <v>110</v>
      </c>
      <c r="F17" s="8">
        <v>8.1999999999999993</v>
      </c>
      <c r="G17" s="27">
        <f>1123*0.11</f>
        <v>123.53</v>
      </c>
      <c r="H17" s="27">
        <f>36.78*0.11</f>
        <v>4.0457999999999998</v>
      </c>
      <c r="I17" s="27">
        <f>30.1*0.11</f>
        <v>3.3110000000000004</v>
      </c>
      <c r="J17" s="28">
        <f>176.3*0.11</f>
        <v>19.393000000000001</v>
      </c>
    </row>
    <row r="18" spans="1:10" x14ac:dyDescent="0.25">
      <c r="A18" s="59"/>
      <c r="B18" s="9" t="s">
        <v>18</v>
      </c>
      <c r="C18" s="6" t="s">
        <v>19</v>
      </c>
      <c r="D18" s="6" t="s">
        <v>20</v>
      </c>
      <c r="E18" s="19" t="s">
        <v>34</v>
      </c>
      <c r="F18" s="8">
        <v>3.44</v>
      </c>
      <c r="G18" s="8">
        <v>60</v>
      </c>
      <c r="H18" s="8">
        <v>7.0000000000000007E-2</v>
      </c>
      <c r="I18" s="8">
        <v>0.02</v>
      </c>
      <c r="J18" s="10">
        <v>15</v>
      </c>
    </row>
    <row r="19" spans="1:10" ht="15.75" thickBot="1" x14ac:dyDescent="0.3">
      <c r="A19" s="59"/>
      <c r="B19" s="12" t="s">
        <v>14</v>
      </c>
      <c r="C19" s="13" t="s">
        <v>32</v>
      </c>
      <c r="D19" s="13" t="s">
        <v>33</v>
      </c>
      <c r="E19" s="20">
        <v>40.5</v>
      </c>
      <c r="F19" s="21">
        <v>1.79</v>
      </c>
      <c r="G19" s="21">
        <f>229.7*0.405</f>
        <v>93.028500000000008</v>
      </c>
      <c r="H19" s="14">
        <f>6.7*0.405</f>
        <v>2.7135000000000002</v>
      </c>
      <c r="I19" s="14">
        <f>1.1*0.405</f>
        <v>0.44550000000000006</v>
      </c>
      <c r="J19" s="15">
        <f>48.3*0.405</f>
        <v>19.561499999999999</v>
      </c>
    </row>
    <row r="20" spans="1:10" ht="16.5" thickBot="1" x14ac:dyDescent="0.3">
      <c r="A20" s="78" t="s">
        <v>15</v>
      </c>
      <c r="B20" s="87"/>
      <c r="C20" s="87"/>
      <c r="D20" s="87"/>
      <c r="E20" s="88"/>
      <c r="F20" s="25">
        <f>SUM(F15:F19)</f>
        <v>44.999999999999993</v>
      </c>
      <c r="G20" s="25">
        <f>SUM(G15:G19)</f>
        <v>516.48850000000004</v>
      </c>
      <c r="H20" s="25">
        <f>SUM(H15:H19)</f>
        <v>13.420400000000001</v>
      </c>
      <c r="I20" s="25">
        <f>SUM(I15:I19)</f>
        <v>19.268899999999999</v>
      </c>
      <c r="J20" s="25">
        <f>SUM(J15:J19)</f>
        <v>70.832099999999997</v>
      </c>
    </row>
    <row r="21" spans="1:10" s="44" customFormat="1" x14ac:dyDescent="0.25">
      <c r="A21" s="86" t="s">
        <v>44</v>
      </c>
      <c r="B21" s="23" t="s">
        <v>16</v>
      </c>
      <c r="C21" s="24" t="s">
        <v>45</v>
      </c>
      <c r="D21" s="24" t="s">
        <v>46</v>
      </c>
      <c r="E21" s="16" t="s">
        <v>47</v>
      </c>
      <c r="F21" s="17">
        <v>16.440000000000001</v>
      </c>
      <c r="G21" s="17">
        <f>429*0.25+162*0.1</f>
        <v>123.45</v>
      </c>
      <c r="H21" s="17">
        <f>8.07*0.25+2.6*0.1</f>
        <v>2.2774999999999999</v>
      </c>
      <c r="I21" s="17">
        <f>20.36*0.25+15*0.1</f>
        <v>6.59</v>
      </c>
      <c r="J21" s="18">
        <f>47.92*0.25+3.6*0.1</f>
        <v>12.34</v>
      </c>
    </row>
    <row r="22" spans="1:10" x14ac:dyDescent="0.25">
      <c r="A22" s="86"/>
      <c r="B22" s="9" t="s">
        <v>13</v>
      </c>
      <c r="C22" s="6" t="s">
        <v>48</v>
      </c>
      <c r="D22" s="6" t="s">
        <v>49</v>
      </c>
      <c r="E22" s="19">
        <v>60</v>
      </c>
      <c r="F22" s="8">
        <v>28.36</v>
      </c>
      <c r="G22" s="27">
        <f>182/50*60</f>
        <v>218.4</v>
      </c>
      <c r="H22" s="27">
        <f>6.74/50*60</f>
        <v>8.088000000000001</v>
      </c>
      <c r="I22" s="27">
        <f>13.91/50*60</f>
        <v>16.692</v>
      </c>
      <c r="J22" s="28">
        <f>7.09/50*60</f>
        <v>8.5080000000000009</v>
      </c>
    </row>
    <row r="23" spans="1:10" x14ac:dyDescent="0.25">
      <c r="A23" s="86"/>
      <c r="B23" s="9" t="s">
        <v>17</v>
      </c>
      <c r="C23" s="6" t="s">
        <v>55</v>
      </c>
      <c r="D23" s="6" t="s">
        <v>56</v>
      </c>
      <c r="E23" s="19">
        <v>150</v>
      </c>
      <c r="F23" s="8">
        <v>11.19</v>
      </c>
      <c r="G23" s="27">
        <f>1123*0.15</f>
        <v>168.45</v>
      </c>
      <c r="H23" s="27">
        <f>36.78*0.15</f>
        <v>5.5170000000000003</v>
      </c>
      <c r="I23" s="27">
        <f>30.1*0.15</f>
        <v>4.5149999999999997</v>
      </c>
      <c r="J23" s="28">
        <f>176.3*0.15</f>
        <v>26.445</v>
      </c>
    </row>
    <row r="24" spans="1:10" s="43" customFormat="1" x14ac:dyDescent="0.25">
      <c r="A24" s="86"/>
      <c r="B24" s="9" t="s">
        <v>66</v>
      </c>
      <c r="C24" s="6" t="s">
        <v>67</v>
      </c>
      <c r="D24" s="6" t="s">
        <v>68</v>
      </c>
      <c r="E24" s="19">
        <v>200</v>
      </c>
      <c r="F24" s="8">
        <v>12.72</v>
      </c>
      <c r="G24" s="8">
        <v>114.6</v>
      </c>
      <c r="H24" s="8">
        <v>0.16</v>
      </c>
      <c r="I24" s="8">
        <v>0.16</v>
      </c>
      <c r="J24" s="10">
        <v>27.88</v>
      </c>
    </row>
    <row r="25" spans="1:10" ht="15.75" thickBot="1" x14ac:dyDescent="0.3">
      <c r="A25" s="86"/>
      <c r="B25" s="12" t="s">
        <v>14</v>
      </c>
      <c r="C25" s="13" t="s">
        <v>32</v>
      </c>
      <c r="D25" s="13" t="s">
        <v>33</v>
      </c>
      <c r="E25" s="20">
        <v>18</v>
      </c>
      <c r="F25" s="21">
        <v>0.79</v>
      </c>
      <c r="G25" s="21">
        <f>229.7*0.18</f>
        <v>41.345999999999997</v>
      </c>
      <c r="H25" s="14">
        <f>6.7*0.18</f>
        <v>1.206</v>
      </c>
      <c r="I25" s="14">
        <f>1.1*0.18</f>
        <v>0.19800000000000001</v>
      </c>
      <c r="J25" s="15">
        <f>48.3*0.18</f>
        <v>8.6939999999999991</v>
      </c>
    </row>
    <row r="26" spans="1:10" ht="16.5" thickBot="1" x14ac:dyDescent="0.3">
      <c r="A26" s="78" t="s">
        <v>15</v>
      </c>
      <c r="B26" s="87"/>
      <c r="C26" s="87"/>
      <c r="D26" s="87"/>
      <c r="E26" s="88"/>
      <c r="F26" s="25">
        <f>SUM(F21:F25)</f>
        <v>69.5</v>
      </c>
      <c r="G26" s="25">
        <f>SUM(G21:G25)</f>
        <v>666.24599999999998</v>
      </c>
      <c r="H26" s="25">
        <f>SUM(H21:H25)</f>
        <v>17.2485</v>
      </c>
      <c r="I26" s="25">
        <f>SUM(I21:I25)</f>
        <v>28.155000000000001</v>
      </c>
      <c r="J26" s="25">
        <f>SUM(J21:J25)</f>
        <v>83.867000000000004</v>
      </c>
    </row>
    <row r="28" spans="1:10" ht="15.75" thickBot="1" x14ac:dyDescent="0.3">
      <c r="A28" s="71" t="s">
        <v>25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.75" x14ac:dyDescent="0.25">
      <c r="A29" s="26"/>
      <c r="B29" s="26"/>
      <c r="C29" s="70" t="s">
        <v>23</v>
      </c>
      <c r="D29" s="70"/>
      <c r="G29" s="72"/>
      <c r="H29" s="72"/>
      <c r="I29" s="72"/>
      <c r="J29" s="72"/>
    </row>
    <row r="30" spans="1:10" x14ac:dyDescent="0.25">
      <c r="A30" s="1"/>
      <c r="B30" s="1"/>
      <c r="C30" s="1"/>
      <c r="D30" s="1"/>
    </row>
    <row r="31" spans="1:10" x14ac:dyDescent="0.25">
      <c r="A31" s="57" t="s">
        <v>24</v>
      </c>
      <c r="B31" s="57"/>
    </row>
    <row r="32" spans="1:10" x14ac:dyDescent="0.25">
      <c r="A32" s="57" t="s">
        <v>26</v>
      </c>
      <c r="B32" s="57"/>
    </row>
    <row r="33" spans="1:1" x14ac:dyDescent="0.25">
      <c r="A33" s="4"/>
    </row>
  </sheetData>
  <mergeCells count="17">
    <mergeCell ref="B1:C1"/>
    <mergeCell ref="G1:J1"/>
    <mergeCell ref="A3:A6"/>
    <mergeCell ref="A7:E7"/>
    <mergeCell ref="A15:A19"/>
    <mergeCell ref="A31:B31"/>
    <mergeCell ref="A32:B32"/>
    <mergeCell ref="A8:A10"/>
    <mergeCell ref="A11:E11"/>
    <mergeCell ref="A12:A13"/>
    <mergeCell ref="A14:E14"/>
    <mergeCell ref="A21:A25"/>
    <mergeCell ref="A26:E26"/>
    <mergeCell ref="A28:J28"/>
    <mergeCell ref="C29:D29"/>
    <mergeCell ref="G29:J29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20.05 1-4 кл</vt:lpstr>
      <vt:lpstr>20.05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2022-05-19T11:56:43Z</dcterms:modified>
</cp:coreProperties>
</file>