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23.05 1-4 кл" sheetId="1" r:id="rId1"/>
    <sheet name="23.05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J11" i="2"/>
  <c r="I11" i="2"/>
  <c r="H11" i="2"/>
  <c r="G11" i="2"/>
  <c r="J8" i="2"/>
  <c r="I8" i="2"/>
  <c r="H8" i="2"/>
  <c r="G8" i="2"/>
  <c r="J5" i="2"/>
  <c r="I5" i="2"/>
  <c r="H5" i="2"/>
  <c r="G5" i="2"/>
  <c r="J3" i="2"/>
  <c r="I3" i="2"/>
  <c r="H3" i="2"/>
  <c r="G3" i="2"/>
  <c r="J20" i="1"/>
  <c r="I20" i="1"/>
  <c r="H20" i="1"/>
  <c r="G20" i="1"/>
  <c r="G21" i="1"/>
  <c r="H21" i="1"/>
  <c r="I21" i="1"/>
  <c r="J21" i="1"/>
  <c r="F21" i="1"/>
  <c r="J15" i="1" l="1"/>
  <c r="I15" i="1"/>
  <c r="H15" i="1"/>
  <c r="G15" i="1"/>
  <c r="J13" i="1"/>
  <c r="I13" i="1"/>
  <c r="H13" i="1"/>
  <c r="G13" i="1"/>
  <c r="J11" i="1"/>
  <c r="I11" i="1"/>
  <c r="H11" i="1"/>
  <c r="G11" i="1"/>
  <c r="J8" i="1" l="1"/>
  <c r="I8" i="1"/>
  <c r="H8" i="1"/>
  <c r="G8" i="1"/>
  <c r="J5" i="1"/>
  <c r="I5" i="1"/>
  <c r="H5" i="1"/>
  <c r="G5" i="1"/>
  <c r="I3" i="1"/>
  <c r="H3" i="1"/>
  <c r="G3" i="1"/>
  <c r="G9" i="1" l="1"/>
  <c r="H9" i="1"/>
  <c r="I9" i="1"/>
  <c r="J9" i="1"/>
  <c r="F9" i="1"/>
  <c r="G9" i="2" l="1"/>
  <c r="F14" i="1" l="1"/>
  <c r="G25" i="1" l="1"/>
  <c r="H25" i="1"/>
  <c r="I25" i="1"/>
  <c r="J25" i="1"/>
  <c r="F25" i="1"/>
  <c r="J14" i="1" l="1"/>
  <c r="H14" i="1"/>
  <c r="G14" i="1"/>
  <c r="I14" i="1" l="1"/>
  <c r="F9" i="2" l="1"/>
  <c r="H9" i="2"/>
  <c r="F6" i="2"/>
  <c r="G6" i="2" l="1"/>
  <c r="I6" i="2"/>
  <c r="J9" i="2"/>
  <c r="H6" i="2"/>
  <c r="J6" i="2"/>
  <c r="I9" i="2"/>
  <c r="F14" i="2" l="1"/>
  <c r="J14" i="2" l="1"/>
  <c r="I14" i="2"/>
  <c r="H14" i="2"/>
  <c r="G14" i="2"/>
</calcChain>
</file>

<file path=xl/sharedStrings.xml><?xml version="1.0" encoding="utf-8"?>
<sst xmlns="http://schemas.openxmlformats.org/spreadsheetml/2006/main" count="147" uniqueCount="71">
  <si>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</si>
  <si>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</si>
  <si>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</si>
  <si>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</si>
  <si>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</si>
  <si>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</si>
  <si>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</si>
  <si>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</si>
  <si>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</si>
  <si>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</si>
  <si>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</si>
  <si>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</si>
  <si>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</si>
  <si>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</si>
  <si>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</si>
  <si>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</si>
  <si>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</si>
  <si>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</si>
  <si>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</si>
  <si>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</si>
  <si>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</si>
  <si>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</si>
  <si>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</si>
  <si>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</si>
  <si>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</si>
  <si>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</si>
  <si>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</si>
  <si>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</si>
  <si>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</si>
  <si>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</si>
  <si>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</si>
  <si>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</si>
  <si>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</si>
  <si>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</si>
  <si>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</si>
  <si>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Завтрак льготный 5-11 кл</t>
  </si>
  <si>
    <t>Завтрак бюджетный 1-я смена и полдник для детей-инвалидов 2-я смена 5-11 кл</t>
  </si>
  <si>
    <t>Напиток</t>
  </si>
  <si>
    <t xml:space="preserve">Обед дети-инвалиды 5-11 кл 1 смена </t>
  </si>
  <si>
    <t>№309-2015г.</t>
  </si>
  <si>
    <t>Макароны отварные</t>
  </si>
  <si>
    <t>ТТК №18</t>
  </si>
  <si>
    <t>Филе цыплёнка запечённое</t>
  </si>
  <si>
    <t>250/2</t>
  </si>
  <si>
    <t>Кондитерское изделие</t>
  </si>
  <si>
    <t>ПР</t>
  </si>
  <si>
    <t>ТТК №20</t>
  </si>
  <si>
    <t>40/100</t>
  </si>
  <si>
    <t>№102-2015г.</t>
  </si>
  <si>
    <t>Суп картофельный с горохом с зеленью</t>
  </si>
  <si>
    <t>№424-2015г.</t>
  </si>
  <si>
    <t>Булочка домашняя</t>
  </si>
  <si>
    <t>№686-2004г.</t>
  </si>
  <si>
    <t>Чай с лимоном</t>
  </si>
  <si>
    <t>200/15/7</t>
  </si>
  <si>
    <t>Плов "Школьный" с мясом индейки</t>
  </si>
  <si>
    <t>Макароны отварные с сыром</t>
  </si>
  <si>
    <t>№389-2015г.</t>
  </si>
  <si>
    <t>Сок фруктовый</t>
  </si>
  <si>
    <t>Печенье "Весёлая ярмарка"</t>
  </si>
  <si>
    <t>Фрукт</t>
  </si>
  <si>
    <t>№338-2015г.</t>
  </si>
  <si>
    <t>Яблоко свежее (порциями)</t>
  </si>
  <si>
    <t>№15-2015г.</t>
  </si>
  <si>
    <t>Сыр "Российский" (порциями)</t>
  </si>
  <si>
    <t>№71-2015г.</t>
  </si>
  <si>
    <t>Овощи натуральные свежие (помидоры)</t>
  </si>
  <si>
    <t>22/55</t>
  </si>
  <si>
    <t>№425-2015г.</t>
  </si>
  <si>
    <t>Булочка дорожная</t>
  </si>
  <si>
    <t>100/12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</si>
</sst>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2" fontId="2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2" fontId="1" fillId="0" borderId="4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2" fontId="1" fillId="0" borderId="12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2" fontId="1" fillId="0" borderId="14" xfId="0" applyNumberFormat="1" applyFont="1" applyBorder="1" applyAlignment="1">
      <alignment vertical="center" wrapText="1"/>
    </xf>
    <xf numFmtId="2" fontId="1" fillId="0" borderId="15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2" fontId="1" fillId="0" borderId="14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2" fontId="2" fillId="0" borderId="20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2" fontId="5" fillId="0" borderId="4" xfId="0" applyNumberFormat="1" applyFont="1" applyBorder="1" applyAlignment="1">
      <alignment horizontal="right" vertical="center" wrapText="1"/>
    </xf>
    <xf numFmtId="2" fontId="5" fillId="0" borderId="12" xfId="0" applyNumberFormat="1" applyFont="1" applyBorder="1" applyAlignment="1">
      <alignment horizontal="right" vertical="center" wrapText="1"/>
    </xf>
    <xf numFmtId="0" fontId="1" fillId="0" borderId="24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/>
    <xf numFmtId="2" fontId="2" fillId="0" borderId="26" xfId="0" applyNumberFormat="1" applyFont="1" applyBorder="1" applyAlignment="1">
      <alignment vertical="center" wrapText="1"/>
    </xf>
    <xf numFmtId="0" fontId="1" fillId="0" borderId="0" xfId="0" applyFont="1"/>
    <xf numFmtId="0" fontId="1" fillId="0" borderId="0" xfId="0" applyFont="1"/>
    <xf numFmtId="2" fontId="5" fillId="0" borderId="9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0" fontId="1" fillId="0" borderId="30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0" fontId="1" fillId="0" borderId="3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/>
    <xf numFmtId="0" fontId="1" fillId="0" borderId="37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38" xfId="0" applyFont="1" applyBorder="1" applyAlignment="1">
      <alignment horizontal="right" vertical="center" wrapText="1"/>
    </xf>
    <xf numFmtId="2" fontId="2" fillId="0" borderId="27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2" fontId="5" fillId="0" borderId="14" xfId="0" applyNumberFormat="1" applyFont="1" applyBorder="1" applyAlignment="1">
      <alignment horizontal="right" vertical="center" wrapText="1"/>
    </xf>
    <xf numFmtId="2" fontId="5" fillId="0" borderId="15" xfId="0" applyNumberFormat="1" applyFont="1" applyBorder="1" applyAlignment="1">
      <alignment horizontal="right" vertical="center" wrapText="1"/>
    </xf>
    <xf numFmtId="0" fontId="1" fillId="0" borderId="0" xfId="0" applyFont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36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3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40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41" xfId="0" applyFont="1" applyBorder="1" applyAlignment="1">
      <alignment horizontal="right" vertical="center" wrapText="1"/>
    </xf>
    <xf numFmtId="2" fontId="1" fillId="0" borderId="41" xfId="0" applyNumberFormat="1" applyFont="1" applyBorder="1" applyAlignment="1">
      <alignment horizontal="right" vertical="center" wrapText="1"/>
    </xf>
    <xf numFmtId="2" fontId="1" fillId="0" borderId="42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right" vertical="center" wrapText="1"/>
    </xf>
    <xf numFmtId="0" fontId="2" fillId="0" borderId="44" xfId="0" applyFont="1" applyBorder="1" applyAlignment="1">
      <alignment horizontal="right" vertical="center" wrapText="1"/>
    </xf>
    <xf numFmtId="0" fontId="1" fillId="0" borderId="45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1" fillId="0" borderId="46" xfId="0" applyFont="1" applyBorder="1" applyAlignment="1">
      <alignment horizontal="right" vertical="center" wrapText="1"/>
    </xf>
    <xf numFmtId="2" fontId="1" fillId="0" borderId="46" xfId="0" applyNumberFormat="1" applyFont="1" applyBorder="1" applyAlignment="1">
      <alignment horizontal="right" vertical="center" wrapText="1"/>
    </xf>
    <xf numFmtId="2" fontId="1" fillId="0" borderId="47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7" workbookViewId="0">
      <selection activeCell="B10" sqref="B10:J13"/>
    </sheetView>
  </sheetViews>
  <sheetFormatPr defaultRowHeight="15" x14ac:dyDescent="0.25"/>
  <cols>
    <col min="1" max="1" width="20.140625" style="2" customWidth="1"/>
    <col min="2" max="2" width="24.7109375" style="2" customWidth="1"/>
    <col min="3" max="3" width="12.28515625" style="2" customWidth="1"/>
    <col min="4" max="4" width="53.140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57" t="s">
        <v>22</v>
      </c>
      <c r="C1" s="58"/>
      <c r="D1" s="1" t="s">
        <v>1</v>
      </c>
      <c r="E1" s="27"/>
      <c r="F1" s="1" t="s">
        <v>2</v>
      </c>
      <c r="G1" s="59">
        <v>44704</v>
      </c>
      <c r="H1" s="60"/>
      <c r="I1" s="60"/>
      <c r="J1" s="61"/>
      <c r="K1" s="1"/>
      <c r="L1" s="1"/>
    </row>
    <row r="2" spans="1:12" ht="15.75" thickBot="1" x14ac:dyDescent="0.3">
      <c r="A2" s="35" t="s">
        <v>3</v>
      </c>
      <c r="B2" s="5" t="s">
        <v>4</v>
      </c>
      <c r="C2" s="36" t="s">
        <v>5</v>
      </c>
      <c r="D2" s="40" t="s">
        <v>6</v>
      </c>
      <c r="E2" s="40" t="s">
        <v>7</v>
      </c>
      <c r="F2" s="40" t="s">
        <v>8</v>
      </c>
      <c r="G2" s="5" t="s">
        <v>9</v>
      </c>
      <c r="H2" s="5" t="s">
        <v>10</v>
      </c>
      <c r="I2" s="5" t="s">
        <v>11</v>
      </c>
      <c r="J2" s="37" t="s">
        <v>12</v>
      </c>
    </row>
    <row r="3" spans="1:12" ht="15" customHeight="1" x14ac:dyDescent="0.25">
      <c r="A3" s="75" t="s">
        <v>27</v>
      </c>
      <c r="B3" s="21" t="s">
        <v>31</v>
      </c>
      <c r="C3" s="95" t="s">
        <v>63</v>
      </c>
      <c r="D3" s="96" t="s">
        <v>64</v>
      </c>
      <c r="E3" s="14">
        <v>11</v>
      </c>
      <c r="F3" s="15">
        <v>11.39</v>
      </c>
      <c r="G3" s="97">
        <f>360*0.11</f>
        <v>39.6</v>
      </c>
      <c r="H3" s="97">
        <f>23.2*0.11</f>
        <v>2.552</v>
      </c>
      <c r="I3" s="97">
        <f>29.5*0.11</f>
        <v>3.2450000000000001</v>
      </c>
      <c r="J3" s="98">
        <v>0</v>
      </c>
    </row>
    <row r="4" spans="1:12" s="46" customFormat="1" ht="15" customHeight="1" x14ac:dyDescent="0.25">
      <c r="A4" s="75"/>
      <c r="B4" s="8" t="s">
        <v>13</v>
      </c>
      <c r="C4" s="6" t="s">
        <v>41</v>
      </c>
      <c r="D4" s="6" t="s">
        <v>42</v>
      </c>
      <c r="E4" s="17">
        <v>50</v>
      </c>
      <c r="F4" s="7">
        <v>40.86</v>
      </c>
      <c r="G4" s="25">
        <v>129.15</v>
      </c>
      <c r="H4" s="25">
        <v>17.2</v>
      </c>
      <c r="I4" s="25">
        <v>3.8</v>
      </c>
      <c r="J4" s="26">
        <v>6.6</v>
      </c>
    </row>
    <row r="5" spans="1:12" s="46" customFormat="1" ht="15" customHeight="1" x14ac:dyDescent="0.25">
      <c r="A5" s="75"/>
      <c r="B5" s="8" t="s">
        <v>17</v>
      </c>
      <c r="C5" s="6" t="s">
        <v>39</v>
      </c>
      <c r="D5" s="6" t="s">
        <v>40</v>
      </c>
      <c r="E5" s="17">
        <v>150</v>
      </c>
      <c r="F5" s="7">
        <v>11.19</v>
      </c>
      <c r="G5" s="25">
        <f>1123*0.15</f>
        <v>168.45</v>
      </c>
      <c r="H5" s="25">
        <f>36.78*0.15</f>
        <v>5.5170000000000003</v>
      </c>
      <c r="I5" s="25">
        <f>30.1*0.15</f>
        <v>4.5149999999999997</v>
      </c>
      <c r="J5" s="26">
        <f>176.3*0.15</f>
        <v>26.445</v>
      </c>
    </row>
    <row r="6" spans="1:12" s="31" customFormat="1" x14ac:dyDescent="0.25">
      <c r="A6" s="75"/>
      <c r="B6" s="8" t="s">
        <v>18</v>
      </c>
      <c r="C6" s="6" t="s">
        <v>52</v>
      </c>
      <c r="D6" s="6" t="s">
        <v>53</v>
      </c>
      <c r="E6" s="17" t="s">
        <v>54</v>
      </c>
      <c r="F6" s="7">
        <v>5.1100000000000003</v>
      </c>
      <c r="G6" s="7">
        <v>62</v>
      </c>
      <c r="H6" s="25">
        <v>0.13</v>
      </c>
      <c r="I6" s="25">
        <v>0.02</v>
      </c>
      <c r="J6" s="26">
        <v>15.2</v>
      </c>
      <c r="K6"/>
    </row>
    <row r="7" spans="1:12" x14ac:dyDescent="0.25">
      <c r="A7" s="75"/>
      <c r="B7" s="8" t="s">
        <v>21</v>
      </c>
      <c r="C7" s="51" t="s">
        <v>50</v>
      </c>
      <c r="D7" s="6" t="s">
        <v>51</v>
      </c>
      <c r="E7" s="17">
        <v>50</v>
      </c>
      <c r="F7" s="7">
        <v>5.55</v>
      </c>
      <c r="G7" s="52">
        <v>159</v>
      </c>
      <c r="H7" s="52">
        <v>3.64</v>
      </c>
      <c r="I7" s="52">
        <v>6.26</v>
      </c>
      <c r="J7" s="53">
        <v>21.96</v>
      </c>
    </row>
    <row r="8" spans="1:12" s="42" customFormat="1" ht="15.75" thickBot="1" x14ac:dyDescent="0.3">
      <c r="A8" s="75"/>
      <c r="B8" s="10" t="s">
        <v>14</v>
      </c>
      <c r="C8" s="11" t="s">
        <v>32</v>
      </c>
      <c r="D8" s="11" t="s">
        <v>33</v>
      </c>
      <c r="E8" s="18">
        <v>14</v>
      </c>
      <c r="F8" s="19">
        <v>0.63</v>
      </c>
      <c r="G8" s="19">
        <f>229.7*0.14</f>
        <v>32.158000000000001</v>
      </c>
      <c r="H8" s="12">
        <f>6.7*0.14</f>
        <v>0.93800000000000017</v>
      </c>
      <c r="I8" s="12">
        <f>1.1*0.14</f>
        <v>0.15400000000000003</v>
      </c>
      <c r="J8" s="13">
        <f>48.3*0.14</f>
        <v>6.7620000000000005</v>
      </c>
    </row>
    <row r="9" spans="1:12" ht="16.5" thickBot="1" x14ac:dyDescent="0.3">
      <c r="A9" s="65" t="s">
        <v>15</v>
      </c>
      <c r="B9" s="66"/>
      <c r="C9" s="66"/>
      <c r="D9" s="66"/>
      <c r="E9" s="67"/>
      <c r="F9" s="50">
        <f>SUM(F3:F8)</f>
        <v>74.72999999999999</v>
      </c>
      <c r="G9" s="50">
        <f t="shared" ref="G9:J9" si="0">SUM(G3:G8)</f>
        <v>590.35800000000006</v>
      </c>
      <c r="H9" s="50">
        <f t="shared" si="0"/>
        <v>29.976999999999997</v>
      </c>
      <c r="I9" s="50">
        <f t="shared" si="0"/>
        <v>17.993999999999996</v>
      </c>
      <c r="J9" s="50">
        <f t="shared" si="0"/>
        <v>76.967000000000013</v>
      </c>
    </row>
    <row r="10" spans="1:12" x14ac:dyDescent="0.25">
      <c r="A10" s="68" t="s">
        <v>28</v>
      </c>
      <c r="B10" s="47" t="s">
        <v>16</v>
      </c>
      <c r="C10" s="48" t="s">
        <v>48</v>
      </c>
      <c r="D10" s="48" t="s">
        <v>49</v>
      </c>
      <c r="E10" s="49" t="s">
        <v>43</v>
      </c>
      <c r="F10" s="15">
        <v>13.05</v>
      </c>
      <c r="G10" s="15">
        <v>148.25</v>
      </c>
      <c r="H10" s="15">
        <v>5.49</v>
      </c>
      <c r="I10" s="15">
        <v>5.27</v>
      </c>
      <c r="J10" s="16">
        <v>16.54</v>
      </c>
      <c r="K10"/>
    </row>
    <row r="11" spans="1:12" x14ac:dyDescent="0.25">
      <c r="A11" s="68"/>
      <c r="B11" s="8" t="s">
        <v>13</v>
      </c>
      <c r="C11" s="6" t="s">
        <v>46</v>
      </c>
      <c r="D11" s="6" t="s">
        <v>55</v>
      </c>
      <c r="E11" s="17" t="s">
        <v>67</v>
      </c>
      <c r="F11" s="7">
        <v>26.66</v>
      </c>
      <c r="G11" s="25">
        <f>280.7/40*22</f>
        <v>154.38499999999999</v>
      </c>
      <c r="H11" s="25">
        <f>14/40*22</f>
        <v>7.6999999999999993</v>
      </c>
      <c r="I11" s="25">
        <f>14.1/40*22</f>
        <v>7.7549999999999999</v>
      </c>
      <c r="J11" s="26">
        <f>24.5/40*22</f>
        <v>13.475000000000001</v>
      </c>
      <c r="K11"/>
    </row>
    <row r="12" spans="1:12" s="31" customFormat="1" x14ac:dyDescent="0.25">
      <c r="A12" s="68"/>
      <c r="B12" s="8" t="s">
        <v>18</v>
      </c>
      <c r="C12" s="6" t="s">
        <v>19</v>
      </c>
      <c r="D12" s="6" t="s">
        <v>20</v>
      </c>
      <c r="E12" s="17" t="s">
        <v>34</v>
      </c>
      <c r="F12" s="7">
        <v>3.44</v>
      </c>
      <c r="G12" s="7">
        <v>60</v>
      </c>
      <c r="H12" s="7">
        <v>7.0000000000000007E-2</v>
      </c>
      <c r="I12" s="7">
        <v>0.02</v>
      </c>
      <c r="J12" s="9">
        <v>15</v>
      </c>
    </row>
    <row r="13" spans="1:12" ht="15.75" thickBot="1" x14ac:dyDescent="0.3">
      <c r="A13" s="68"/>
      <c r="B13" s="10" t="s">
        <v>14</v>
      </c>
      <c r="C13" s="11" t="s">
        <v>32</v>
      </c>
      <c r="D13" s="11" t="s">
        <v>33</v>
      </c>
      <c r="E13" s="18">
        <v>31</v>
      </c>
      <c r="F13" s="19">
        <v>1.38</v>
      </c>
      <c r="G13" s="19">
        <f>229.7*0.31</f>
        <v>71.206999999999994</v>
      </c>
      <c r="H13" s="12">
        <f>6.7*0.31</f>
        <v>2.077</v>
      </c>
      <c r="I13" s="12">
        <f>1.1*0.31</f>
        <v>0.34100000000000003</v>
      </c>
      <c r="J13" s="13">
        <f>48.3*0.31</f>
        <v>14.972999999999999</v>
      </c>
    </row>
    <row r="14" spans="1:12" ht="16.5" thickBot="1" x14ac:dyDescent="0.3">
      <c r="A14" s="69" t="s">
        <v>15</v>
      </c>
      <c r="B14" s="70"/>
      <c r="C14" s="70"/>
      <c r="D14" s="70"/>
      <c r="E14" s="71"/>
      <c r="F14" s="30">
        <f>SUM(F10:F13)</f>
        <v>44.53</v>
      </c>
      <c r="G14" s="30">
        <f t="shared" ref="G14:J14" si="1">SUM(G10:G13)</f>
        <v>433.84199999999998</v>
      </c>
      <c r="H14" s="30">
        <f t="shared" si="1"/>
        <v>15.337</v>
      </c>
      <c r="I14" s="30">
        <f t="shared" si="1"/>
        <v>13.385999999999997</v>
      </c>
      <c r="J14" s="30">
        <f t="shared" si="1"/>
        <v>59.988</v>
      </c>
    </row>
    <row r="15" spans="1:12" s="56" customFormat="1" x14ac:dyDescent="0.25">
      <c r="A15" s="79" t="s">
        <v>29</v>
      </c>
      <c r="B15" s="99" t="s">
        <v>31</v>
      </c>
      <c r="C15" s="95" t="s">
        <v>65</v>
      </c>
      <c r="D15" s="95" t="s">
        <v>66</v>
      </c>
      <c r="E15" s="14">
        <v>20</v>
      </c>
      <c r="F15" s="14">
        <v>5.15</v>
      </c>
      <c r="G15" s="15">
        <f>11/50*20</f>
        <v>4.4000000000000004</v>
      </c>
      <c r="H15" s="15">
        <f>0.55/50*20</f>
        <v>0.22000000000000003</v>
      </c>
      <c r="I15" s="15">
        <f>0.1/50*20</f>
        <v>0.04</v>
      </c>
      <c r="J15" s="16">
        <f>1.9/50*20</f>
        <v>0.76</v>
      </c>
    </row>
    <row r="16" spans="1:12" s="41" customFormat="1" x14ac:dyDescent="0.25">
      <c r="A16" s="80"/>
      <c r="B16" s="8" t="s">
        <v>16</v>
      </c>
      <c r="C16" s="6" t="s">
        <v>48</v>
      </c>
      <c r="D16" s="6" t="s">
        <v>49</v>
      </c>
      <c r="E16" s="17" t="s">
        <v>43</v>
      </c>
      <c r="F16" s="7">
        <v>13.05</v>
      </c>
      <c r="G16" s="7">
        <v>148.25</v>
      </c>
      <c r="H16" s="7">
        <v>5.49</v>
      </c>
      <c r="I16" s="7">
        <v>5.27</v>
      </c>
      <c r="J16" s="9">
        <v>16.54</v>
      </c>
    </row>
    <row r="17" spans="1:11" s="28" customFormat="1" x14ac:dyDescent="0.25">
      <c r="A17" s="80"/>
      <c r="B17" s="8" t="s">
        <v>13</v>
      </c>
      <c r="C17" s="6" t="s">
        <v>46</v>
      </c>
      <c r="D17" s="6" t="s">
        <v>55</v>
      </c>
      <c r="E17" s="17" t="s">
        <v>47</v>
      </c>
      <c r="F17" s="7">
        <v>48.48</v>
      </c>
      <c r="G17" s="25">
        <v>280.7</v>
      </c>
      <c r="H17" s="25">
        <v>14</v>
      </c>
      <c r="I17" s="25">
        <v>14.1</v>
      </c>
      <c r="J17" s="26">
        <v>24.5</v>
      </c>
      <c r="K17"/>
    </row>
    <row r="18" spans="1:11" s="38" customFormat="1" x14ac:dyDescent="0.25">
      <c r="A18" s="80"/>
      <c r="B18" s="8" t="s">
        <v>18</v>
      </c>
      <c r="C18" s="6" t="s">
        <v>19</v>
      </c>
      <c r="D18" s="6" t="s">
        <v>20</v>
      </c>
      <c r="E18" s="17" t="s">
        <v>34</v>
      </c>
      <c r="F18" s="7">
        <v>3.44</v>
      </c>
      <c r="G18" s="7">
        <v>60</v>
      </c>
      <c r="H18" s="7">
        <v>7.0000000000000007E-2</v>
      </c>
      <c r="I18" s="7">
        <v>0.02</v>
      </c>
      <c r="J18" s="9">
        <v>15</v>
      </c>
    </row>
    <row r="19" spans="1:11" s="41" customFormat="1" x14ac:dyDescent="0.25">
      <c r="A19" s="80"/>
      <c r="B19" s="8" t="s">
        <v>21</v>
      </c>
      <c r="C19" s="6" t="s">
        <v>68</v>
      </c>
      <c r="D19" s="6" t="s">
        <v>69</v>
      </c>
      <c r="E19" s="17">
        <v>50</v>
      </c>
      <c r="F19" s="7">
        <v>4.1100000000000003</v>
      </c>
      <c r="G19" s="7">
        <v>160.5</v>
      </c>
      <c r="H19" s="25">
        <v>3.39</v>
      </c>
      <c r="I19" s="25">
        <v>6.98</v>
      </c>
      <c r="J19" s="26">
        <v>21.07</v>
      </c>
    </row>
    <row r="20" spans="1:11" s="38" customFormat="1" ht="15.75" thickBot="1" x14ac:dyDescent="0.3">
      <c r="A20" s="88"/>
      <c r="B20" s="10" t="s">
        <v>14</v>
      </c>
      <c r="C20" s="11" t="s">
        <v>32</v>
      </c>
      <c r="D20" s="11" t="s">
        <v>33</v>
      </c>
      <c r="E20" s="18">
        <v>11.5</v>
      </c>
      <c r="F20" s="19">
        <v>0.5</v>
      </c>
      <c r="G20" s="19">
        <f>229.7*0.115</f>
        <v>26.415500000000002</v>
      </c>
      <c r="H20" s="12">
        <f>6.7*0.115</f>
        <v>0.77050000000000007</v>
      </c>
      <c r="I20" s="12">
        <f>1.1*0.115</f>
        <v>0.12650000000000003</v>
      </c>
      <c r="J20" s="13">
        <f>48.3*0.115</f>
        <v>5.5545</v>
      </c>
    </row>
    <row r="21" spans="1:11" s="32" customFormat="1" ht="16.5" thickBot="1" x14ac:dyDescent="0.3">
      <c r="A21" s="65" t="s">
        <v>15</v>
      </c>
      <c r="B21" s="72"/>
      <c r="C21" s="72"/>
      <c r="D21" s="72"/>
      <c r="E21" s="73"/>
      <c r="F21" s="20">
        <f>SUM(F15:F20)</f>
        <v>74.73</v>
      </c>
      <c r="G21" s="20">
        <f t="shared" ref="G21:J21" si="2">SUM(G15:G20)</f>
        <v>680.26549999999997</v>
      </c>
      <c r="H21" s="20">
        <f t="shared" si="2"/>
        <v>23.9405</v>
      </c>
      <c r="I21" s="20">
        <f t="shared" si="2"/>
        <v>26.5365</v>
      </c>
      <c r="J21" s="20">
        <f t="shared" si="2"/>
        <v>83.424500000000009</v>
      </c>
      <c r="K21"/>
    </row>
    <row r="22" spans="1:11" s="38" customFormat="1" x14ac:dyDescent="0.25">
      <c r="A22" s="68" t="s">
        <v>30</v>
      </c>
      <c r="B22" s="21" t="s">
        <v>37</v>
      </c>
      <c r="C22" s="22" t="s">
        <v>57</v>
      </c>
      <c r="D22" s="22" t="s">
        <v>58</v>
      </c>
      <c r="E22" s="14">
        <v>200</v>
      </c>
      <c r="F22" s="15">
        <v>20</v>
      </c>
      <c r="G22" s="15">
        <v>84.8</v>
      </c>
      <c r="H22" s="15">
        <v>1</v>
      </c>
      <c r="I22" s="15">
        <v>0</v>
      </c>
      <c r="J22" s="16">
        <v>20.2</v>
      </c>
      <c r="K22"/>
    </row>
    <row r="23" spans="1:11" s="56" customFormat="1" x14ac:dyDescent="0.25">
      <c r="A23" s="68"/>
      <c r="B23" s="90" t="s">
        <v>44</v>
      </c>
      <c r="C23" s="91" t="s">
        <v>45</v>
      </c>
      <c r="D23" s="91" t="s">
        <v>59</v>
      </c>
      <c r="E23" s="92">
        <v>15</v>
      </c>
      <c r="F23" s="93">
        <v>2.74</v>
      </c>
      <c r="G23" s="93">
        <v>72</v>
      </c>
      <c r="H23" s="93">
        <v>1.28</v>
      </c>
      <c r="I23" s="93">
        <v>2.7</v>
      </c>
      <c r="J23" s="94">
        <v>10.5</v>
      </c>
      <c r="K23"/>
    </row>
    <row r="24" spans="1:11" s="39" customFormat="1" ht="15.75" thickBot="1" x14ac:dyDescent="0.3">
      <c r="A24" s="68"/>
      <c r="B24" s="10" t="s">
        <v>60</v>
      </c>
      <c r="C24" s="11" t="s">
        <v>61</v>
      </c>
      <c r="D24" s="11" t="s">
        <v>62</v>
      </c>
      <c r="E24" s="18">
        <v>103</v>
      </c>
      <c r="F24" s="19">
        <v>21.79</v>
      </c>
      <c r="G24" s="19">
        <v>48.41</v>
      </c>
      <c r="H24" s="54">
        <v>0.41</v>
      </c>
      <c r="I24" s="54">
        <v>0.41</v>
      </c>
      <c r="J24" s="55">
        <v>10.09</v>
      </c>
    </row>
    <row r="25" spans="1:11" ht="16.5" thickBot="1" x14ac:dyDescent="0.3">
      <c r="A25" s="76" t="s">
        <v>15</v>
      </c>
      <c r="B25" s="77"/>
      <c r="C25" s="77"/>
      <c r="D25" s="77"/>
      <c r="E25" s="78"/>
      <c r="F25" s="3">
        <f>SUM(F22:F24)</f>
        <v>44.53</v>
      </c>
      <c r="G25" s="3">
        <f>SUM(G22:G24)</f>
        <v>205.21</v>
      </c>
      <c r="H25" s="3">
        <f>SUM(H22:H24)</f>
        <v>2.6900000000000004</v>
      </c>
      <c r="I25" s="3">
        <f>SUM(I22:I24)</f>
        <v>3.1100000000000003</v>
      </c>
      <c r="J25" s="3">
        <f>SUM(J22:J24)</f>
        <v>40.79</v>
      </c>
      <c r="K25"/>
    </row>
    <row r="27" spans="1:11" ht="15.75" thickBot="1" x14ac:dyDescent="0.3">
      <c r="A27" s="63" t="s">
        <v>25</v>
      </c>
      <c r="B27" s="63"/>
      <c r="C27" s="63"/>
      <c r="D27" s="63"/>
      <c r="E27" s="63"/>
      <c r="F27" s="63"/>
      <c r="G27" s="63"/>
      <c r="H27" s="63"/>
      <c r="I27" s="63"/>
      <c r="J27" s="63"/>
    </row>
    <row r="28" spans="1:11" ht="15.75" x14ac:dyDescent="0.25">
      <c r="A28" s="24"/>
      <c r="B28" s="24"/>
      <c r="C28" s="62" t="s">
        <v>23</v>
      </c>
      <c r="D28" s="62"/>
      <c r="G28" s="64"/>
      <c r="H28" s="64"/>
      <c r="I28" s="64"/>
      <c r="J28" s="64"/>
    </row>
    <row r="29" spans="1:11" x14ac:dyDescent="0.25">
      <c r="A29" s="1"/>
      <c r="B29" s="1"/>
      <c r="C29" s="1"/>
      <c r="D29" s="1"/>
    </row>
    <row r="30" spans="1:11" x14ac:dyDescent="0.25">
      <c r="A30" s="74" t="s">
        <v>24</v>
      </c>
      <c r="B30" s="74"/>
    </row>
    <row r="31" spans="1:11" x14ac:dyDescent="0.25">
      <c r="A31" s="74" t="s">
        <v>26</v>
      </c>
      <c r="B31" s="74"/>
    </row>
    <row r="32" spans="1:11" x14ac:dyDescent="0.25">
      <c r="A32" s="4"/>
    </row>
  </sheetData>
  <mergeCells count="15">
    <mergeCell ref="A30:B30"/>
    <mergeCell ref="A31:B31"/>
    <mergeCell ref="A3:A8"/>
    <mergeCell ref="A22:A24"/>
    <mergeCell ref="A25:E25"/>
    <mergeCell ref="A15:A20"/>
    <mergeCell ref="B1:C1"/>
    <mergeCell ref="G1:J1"/>
    <mergeCell ref="C28:D28"/>
    <mergeCell ref="A27:J27"/>
    <mergeCell ref="G28:J28"/>
    <mergeCell ref="A9:E9"/>
    <mergeCell ref="A10:A13"/>
    <mergeCell ref="A14:E14"/>
    <mergeCell ref="A21:E2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G13" sqref="G13"/>
    </sheetView>
  </sheetViews>
  <sheetFormatPr defaultRowHeight="15" x14ac:dyDescent="0.25"/>
  <cols>
    <col min="1" max="1" width="27.85546875" style="2" customWidth="1"/>
    <col min="2" max="2" width="24.7109375" style="2" customWidth="1"/>
    <col min="3" max="3" width="12.28515625" style="2" customWidth="1"/>
    <col min="4" max="4" width="47.8554687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81" t="s">
        <v>22</v>
      </c>
      <c r="C1" s="82"/>
      <c r="D1" s="1" t="s">
        <v>1</v>
      </c>
      <c r="E1" s="27"/>
      <c r="F1" s="1" t="s">
        <v>2</v>
      </c>
      <c r="G1" s="59">
        <v>44692</v>
      </c>
      <c r="H1" s="60"/>
      <c r="I1" s="60"/>
      <c r="J1" s="61"/>
      <c r="K1" s="1"/>
      <c r="L1" s="1"/>
    </row>
    <row r="2" spans="1:12" ht="15.75" thickBot="1" x14ac:dyDescent="0.3">
      <c r="A2" s="35" t="s">
        <v>3</v>
      </c>
      <c r="B2" s="43" t="s">
        <v>4</v>
      </c>
      <c r="C2" s="44" t="s">
        <v>5</v>
      </c>
      <c r="D2" s="44" t="s">
        <v>6</v>
      </c>
      <c r="E2" s="44" t="s">
        <v>7</v>
      </c>
      <c r="F2" s="44" t="s">
        <v>8</v>
      </c>
      <c r="G2" s="44" t="s">
        <v>9</v>
      </c>
      <c r="H2" s="44" t="s">
        <v>10</v>
      </c>
      <c r="I2" s="44" t="s">
        <v>11</v>
      </c>
      <c r="J2" s="45" t="s">
        <v>12</v>
      </c>
    </row>
    <row r="3" spans="1:12" s="29" customFormat="1" x14ac:dyDescent="0.25">
      <c r="A3" s="84" t="s">
        <v>35</v>
      </c>
      <c r="B3" s="21" t="s">
        <v>13</v>
      </c>
      <c r="C3" s="22" t="s">
        <v>39</v>
      </c>
      <c r="D3" s="22" t="s">
        <v>56</v>
      </c>
      <c r="E3" s="14" t="s">
        <v>70</v>
      </c>
      <c r="F3" s="15">
        <v>23.07</v>
      </c>
      <c r="G3" s="33">
        <f>1123*0.1+364*0.12</f>
        <v>155.98000000000002</v>
      </c>
      <c r="H3" s="33">
        <f>36.78*0.1+23.2*0.12</f>
        <v>6.4619999999999997</v>
      </c>
      <c r="I3" s="33">
        <f>30.1*0.1+29.5*0.12</f>
        <v>6.5500000000000007</v>
      </c>
      <c r="J3" s="34">
        <f>176.3*0.1</f>
        <v>17.630000000000003</v>
      </c>
      <c r="K3"/>
    </row>
    <row r="4" spans="1:12" s="29" customFormat="1" x14ac:dyDescent="0.25">
      <c r="A4" s="85"/>
      <c r="B4" s="8" t="s">
        <v>18</v>
      </c>
      <c r="C4" s="6" t="s">
        <v>19</v>
      </c>
      <c r="D4" s="6" t="s">
        <v>20</v>
      </c>
      <c r="E4" s="17" t="s">
        <v>34</v>
      </c>
      <c r="F4" s="7">
        <v>3.44</v>
      </c>
      <c r="G4" s="7">
        <v>60</v>
      </c>
      <c r="H4" s="7">
        <v>7.0000000000000007E-2</v>
      </c>
      <c r="I4" s="7">
        <v>0.02</v>
      </c>
      <c r="J4" s="9">
        <v>15</v>
      </c>
    </row>
    <row r="5" spans="1:12" s="32" customFormat="1" ht="15.75" thickBot="1" x14ac:dyDescent="0.3">
      <c r="A5" s="86"/>
      <c r="B5" s="10" t="s">
        <v>14</v>
      </c>
      <c r="C5" s="11" t="s">
        <v>32</v>
      </c>
      <c r="D5" s="11" t="s">
        <v>33</v>
      </c>
      <c r="E5" s="18">
        <v>11</v>
      </c>
      <c r="F5" s="19">
        <v>0.49</v>
      </c>
      <c r="G5" s="19">
        <f>229.7*0.11</f>
        <v>25.266999999999999</v>
      </c>
      <c r="H5" s="12">
        <f>6.7*0.11</f>
        <v>0.73699999999999999</v>
      </c>
      <c r="I5" s="12">
        <f>1.1*0.11</f>
        <v>0.12100000000000001</v>
      </c>
      <c r="J5" s="13">
        <f>48.3*0.11</f>
        <v>5.3129999999999997</v>
      </c>
    </row>
    <row r="6" spans="1:12" ht="16.5" thickBot="1" x14ac:dyDescent="0.3">
      <c r="A6" s="87" t="s">
        <v>15</v>
      </c>
      <c r="B6" s="72"/>
      <c r="C6" s="72"/>
      <c r="D6" s="72"/>
      <c r="E6" s="83"/>
      <c r="F6" s="20">
        <f>SUM(F3:F5)</f>
        <v>27</v>
      </c>
      <c r="G6" s="20">
        <f>SUM(G3:G5)</f>
        <v>241.24700000000001</v>
      </c>
      <c r="H6" s="20">
        <f>SUM(H3:H5)</f>
        <v>7.2690000000000001</v>
      </c>
      <c r="I6" s="20">
        <f>SUM(I3:I5)</f>
        <v>6.6910000000000007</v>
      </c>
      <c r="J6" s="20">
        <f>SUM(J3:J5)</f>
        <v>37.943000000000005</v>
      </c>
    </row>
    <row r="7" spans="1:12" s="31" customFormat="1" x14ac:dyDescent="0.25">
      <c r="A7" s="79" t="s">
        <v>36</v>
      </c>
      <c r="B7" s="21" t="s">
        <v>18</v>
      </c>
      <c r="C7" s="22" t="s">
        <v>19</v>
      </c>
      <c r="D7" s="22" t="s">
        <v>20</v>
      </c>
      <c r="E7" s="14" t="s">
        <v>34</v>
      </c>
      <c r="F7" s="15">
        <v>3.44</v>
      </c>
      <c r="G7" s="15">
        <v>60</v>
      </c>
      <c r="H7" s="15">
        <v>7.0000000000000007E-2</v>
      </c>
      <c r="I7" s="15">
        <v>0.02</v>
      </c>
      <c r="J7" s="16">
        <v>15</v>
      </c>
    </row>
    <row r="8" spans="1:12" s="31" customFormat="1" ht="15.75" thickBot="1" x14ac:dyDescent="0.3">
      <c r="A8" s="88"/>
      <c r="B8" s="102" t="s">
        <v>44</v>
      </c>
      <c r="C8" s="103" t="s">
        <v>45</v>
      </c>
      <c r="D8" s="103" t="s">
        <v>59</v>
      </c>
      <c r="E8" s="104">
        <v>19.5</v>
      </c>
      <c r="F8" s="105">
        <v>3.56</v>
      </c>
      <c r="G8" s="105">
        <f>480*0.195</f>
        <v>93.600000000000009</v>
      </c>
      <c r="H8" s="105">
        <f>8.5*0.195</f>
        <v>1.6575</v>
      </c>
      <c r="I8" s="105">
        <f>18*0.195</f>
        <v>3.5100000000000002</v>
      </c>
      <c r="J8" s="106">
        <f>70*0.195</f>
        <v>13.65</v>
      </c>
    </row>
    <row r="9" spans="1:12" ht="16.5" thickBot="1" x14ac:dyDescent="0.3">
      <c r="A9" s="65" t="s">
        <v>15</v>
      </c>
      <c r="B9" s="100"/>
      <c r="C9" s="100"/>
      <c r="D9" s="100"/>
      <c r="E9" s="101"/>
      <c r="F9" s="20">
        <f>SUM(F7:F8)</f>
        <v>7</v>
      </c>
      <c r="G9" s="20">
        <f>SUM(G7:G8)</f>
        <v>153.60000000000002</v>
      </c>
      <c r="H9" s="20">
        <f t="shared" ref="H9:J9" si="0">SUM(H7:H8)</f>
        <v>1.7275</v>
      </c>
      <c r="I9" s="20">
        <f t="shared" si="0"/>
        <v>3.5300000000000002</v>
      </c>
      <c r="J9" s="20">
        <f t="shared" si="0"/>
        <v>28.65</v>
      </c>
    </row>
    <row r="10" spans="1:12" x14ac:dyDescent="0.25">
      <c r="A10" s="68" t="s">
        <v>38</v>
      </c>
      <c r="B10" s="47" t="s">
        <v>16</v>
      </c>
      <c r="C10" s="48" t="s">
        <v>48</v>
      </c>
      <c r="D10" s="48" t="s">
        <v>49</v>
      </c>
      <c r="E10" s="49" t="s">
        <v>43</v>
      </c>
      <c r="F10" s="15">
        <v>13.05</v>
      </c>
      <c r="G10" s="15">
        <v>148.25</v>
      </c>
      <c r="H10" s="15">
        <v>5.49</v>
      </c>
      <c r="I10" s="15">
        <v>5.27</v>
      </c>
      <c r="J10" s="16">
        <v>16.54</v>
      </c>
    </row>
    <row r="11" spans="1:12" x14ac:dyDescent="0.25">
      <c r="A11" s="68"/>
      <c r="B11" s="8" t="s">
        <v>13</v>
      </c>
      <c r="C11" s="6" t="s">
        <v>46</v>
      </c>
      <c r="D11" s="6" t="s">
        <v>55</v>
      </c>
      <c r="E11" s="17" t="s">
        <v>67</v>
      </c>
      <c r="F11" s="7">
        <v>26.66</v>
      </c>
      <c r="G11" s="25">
        <f>280.7/40*22</f>
        <v>154.38499999999999</v>
      </c>
      <c r="H11" s="25">
        <f>14/40*22</f>
        <v>7.6999999999999993</v>
      </c>
      <c r="I11" s="25">
        <f>14.1/40*22</f>
        <v>7.7549999999999999</v>
      </c>
      <c r="J11" s="26">
        <f>24.5/40*22</f>
        <v>13.475000000000001</v>
      </c>
    </row>
    <row r="12" spans="1:12" s="31" customFormat="1" x14ac:dyDescent="0.25">
      <c r="A12" s="68"/>
      <c r="B12" s="8" t="s">
        <v>18</v>
      </c>
      <c r="C12" s="6" t="s">
        <v>19</v>
      </c>
      <c r="D12" s="6" t="s">
        <v>20</v>
      </c>
      <c r="E12" s="17" t="s">
        <v>34</v>
      </c>
      <c r="F12" s="7">
        <v>3.44</v>
      </c>
      <c r="G12" s="7">
        <v>60</v>
      </c>
      <c r="H12" s="7">
        <v>7.0000000000000007E-2</v>
      </c>
      <c r="I12" s="7">
        <v>0.02</v>
      </c>
      <c r="J12" s="9">
        <v>15</v>
      </c>
    </row>
    <row r="13" spans="1:12" ht="15.75" thickBot="1" x14ac:dyDescent="0.3">
      <c r="A13" s="68"/>
      <c r="B13" s="10" t="s">
        <v>14</v>
      </c>
      <c r="C13" s="11" t="s">
        <v>32</v>
      </c>
      <c r="D13" s="11" t="s">
        <v>33</v>
      </c>
      <c r="E13" s="18">
        <v>42</v>
      </c>
      <c r="F13" s="19">
        <v>1.85</v>
      </c>
      <c r="G13" s="19">
        <f>229.7*0.42</f>
        <v>96.47399999999999</v>
      </c>
      <c r="H13" s="12">
        <f>6.7*0.42</f>
        <v>2.8140000000000001</v>
      </c>
      <c r="I13" s="12">
        <f>1.1*0.42</f>
        <v>0.46200000000000002</v>
      </c>
      <c r="J13" s="13">
        <f>48.3*0.42</f>
        <v>20.285999999999998</v>
      </c>
    </row>
    <row r="14" spans="1:12" ht="16.5" thickBot="1" x14ac:dyDescent="0.3">
      <c r="A14" s="65" t="s">
        <v>15</v>
      </c>
      <c r="B14" s="66"/>
      <c r="C14" s="66"/>
      <c r="D14" s="66"/>
      <c r="E14" s="89"/>
      <c r="F14" s="23">
        <f>SUM(F10:F13)</f>
        <v>45</v>
      </c>
      <c r="G14" s="23">
        <f>SUM(G10:G13)</f>
        <v>459.10899999999998</v>
      </c>
      <c r="H14" s="23">
        <f>SUM(H10:H13)</f>
        <v>16.073999999999998</v>
      </c>
      <c r="I14" s="23">
        <f>SUM(I10:I13)</f>
        <v>13.506999999999998</v>
      </c>
      <c r="J14" s="23">
        <f>SUM(J10:J13)</f>
        <v>65.301000000000002</v>
      </c>
    </row>
    <row r="16" spans="1:12" ht="15.75" thickBot="1" x14ac:dyDescent="0.3">
      <c r="A16" s="63" t="s">
        <v>25</v>
      </c>
      <c r="B16" s="63"/>
      <c r="C16" s="63"/>
      <c r="D16" s="63"/>
      <c r="E16" s="63"/>
      <c r="F16" s="63"/>
      <c r="G16" s="63"/>
      <c r="H16" s="63"/>
      <c r="I16" s="63"/>
      <c r="J16" s="63"/>
    </row>
    <row r="17" spans="1:10" ht="15.75" x14ac:dyDescent="0.25">
      <c r="A17" s="24"/>
      <c r="B17" s="24"/>
      <c r="C17" s="62" t="s">
        <v>23</v>
      </c>
      <c r="D17" s="62"/>
      <c r="G17" s="64"/>
      <c r="H17" s="64"/>
      <c r="I17" s="64"/>
      <c r="J17" s="64"/>
    </row>
    <row r="18" spans="1:10" x14ac:dyDescent="0.25">
      <c r="A18" s="1"/>
      <c r="B18" s="1"/>
      <c r="C18" s="1"/>
      <c r="D18" s="1"/>
    </row>
    <row r="19" spans="1:10" x14ac:dyDescent="0.25">
      <c r="A19" s="74" t="s">
        <v>24</v>
      </c>
      <c r="B19" s="74"/>
    </row>
    <row r="20" spans="1:10" x14ac:dyDescent="0.25">
      <c r="A20" s="74" t="s">
        <v>26</v>
      </c>
      <c r="B20" s="74"/>
    </row>
    <row r="21" spans="1:10" x14ac:dyDescent="0.25">
      <c r="A21" s="4"/>
    </row>
  </sheetData>
  <mergeCells count="13">
    <mergeCell ref="A19:B19"/>
    <mergeCell ref="A20:B20"/>
    <mergeCell ref="A3:A5"/>
    <mergeCell ref="A6:E6"/>
    <mergeCell ref="A7:A8"/>
    <mergeCell ref="A9:E9"/>
    <mergeCell ref="A16:J16"/>
    <mergeCell ref="C17:D17"/>
    <mergeCell ref="G17:J17"/>
    <mergeCell ref="A14:E14"/>
    <mergeCell ref="B1:C1"/>
    <mergeCell ref="G1:J1"/>
    <mergeCell ref="A10:A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23.05 1-4 кл</vt:lpstr>
      <vt:lpstr>23.05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2022-05-20T10:19:20Z</dcterms:modified>
</cp:coreProperties>
</file>