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J4" i="1" l="1"/>
  <c r="I4" i="1"/>
  <c r="H4" i="1"/>
  <c r="G4" i="1"/>
  <c r="J8" i="1" l="1"/>
  <c r="I8" i="1"/>
  <c r="H8" i="1"/>
  <c r="G8" i="1"/>
  <c r="J10" i="1"/>
  <c r="I10" i="1"/>
  <c r="H10" i="1"/>
  <c r="G10" i="1"/>
  <c r="J7" i="1"/>
  <c r="I7" i="1"/>
  <c r="H7" i="1"/>
  <c r="G7" i="1"/>
  <c r="F11" i="1"/>
  <c r="H11" i="1"/>
  <c r="F6" i="1"/>
  <c r="J6" i="1"/>
  <c r="I6" i="1"/>
  <c r="H6" i="1"/>
  <c r="G6" i="1"/>
  <c r="G11" i="1" l="1"/>
  <c r="I11" i="1"/>
  <c r="J11" i="1"/>
  <c r="J17" i="1" l="1"/>
  <c r="I17" i="1"/>
  <c r="H17" i="1"/>
  <c r="G17" i="1"/>
  <c r="J13" i="1"/>
  <c r="I13" i="1"/>
  <c r="H13" i="1"/>
  <c r="G13" i="1"/>
  <c r="J12" i="1"/>
  <c r="I12" i="1"/>
  <c r="H12" i="1"/>
  <c r="G12" i="1"/>
  <c r="J22" i="1" l="1"/>
  <c r="I22" i="1"/>
  <c r="H22" i="1"/>
  <c r="G22" i="1"/>
  <c r="J19" i="1"/>
  <c r="I19" i="1"/>
  <c r="H19" i="1"/>
  <c r="G19" i="1"/>
  <c r="J30" i="1"/>
  <c r="I30" i="1"/>
  <c r="H30" i="1"/>
  <c r="G30" i="1"/>
  <c r="J27" i="1"/>
  <c r="I27" i="1"/>
  <c r="H27" i="1"/>
  <c r="G27" i="1"/>
  <c r="J16" i="1" l="1"/>
  <c r="I16" i="1"/>
  <c r="H16" i="1"/>
  <c r="G16" i="1"/>
  <c r="J28" i="1"/>
  <c r="I28" i="1"/>
  <c r="H28" i="1"/>
  <c r="G28" i="1"/>
  <c r="J14" i="1" l="1"/>
  <c r="I14" i="1"/>
  <c r="H14" i="1"/>
  <c r="G14" i="1"/>
  <c r="G18" i="1" s="1"/>
  <c r="J25" i="1" l="1"/>
  <c r="I25" i="1"/>
  <c r="H25" i="1"/>
  <c r="G25" i="1"/>
  <c r="J20" i="1"/>
  <c r="I20" i="1"/>
  <c r="H20" i="1"/>
  <c r="G20" i="1"/>
  <c r="F18" i="1" l="1"/>
  <c r="J18" i="1" l="1"/>
  <c r="I18" i="1"/>
  <c r="H18" i="1"/>
  <c r="I31" i="1"/>
  <c r="G31" i="1"/>
  <c r="F31" i="1"/>
  <c r="J31" i="1"/>
  <c r="H31" i="1"/>
  <c r="J26" i="1"/>
  <c r="I26" i="1"/>
  <c r="H26" i="1"/>
  <c r="G26" i="1"/>
  <c r="F26" i="1"/>
  <c r="I23" i="1"/>
  <c r="G23" i="1"/>
  <c r="F23" i="1"/>
  <c r="J23" i="1"/>
  <c r="H23" i="1"/>
</calcChain>
</file>

<file path=xl/sharedStrings.xml><?xml version="1.0" encoding="utf-8"?>
<sst xmlns="http://schemas.openxmlformats.org/spreadsheetml/2006/main" count="107" uniqueCount="63">
  <si>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</si>
  <si>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</si>
  <si>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</si>
  <si>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</si>
  <si>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</si>
  <si>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</si>
  <si>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</si>
  <si>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</si>
  <si>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</si>
  <si>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</si>
  <si>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</si>
  <si>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</si>
  <si>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</si>
  <si>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</si>
  <si>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</si>
  <si>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</si>
  <si>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</si>
  <si>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</si>
  <si>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</si>
  <si>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</si>
  <si>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</si>
  <si>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</si>
  <si>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</si>
  <si>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</si>
  <si>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</si>
  <si>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</si>
  <si>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</si>
  <si>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</si>
  <si>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</si>
  <si>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</si>
  <si>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</si>
  <si>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</si>
  <si>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</si>
  <si>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</si>
  <si>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1 смена </t>
  </si>
  <si>
    <t>Кондитерское изделие</t>
  </si>
  <si>
    <t>ПР</t>
  </si>
  <si>
    <t>№686-2004г.</t>
  </si>
  <si>
    <t>Чай с лимоном</t>
  </si>
  <si>
    <t>200/15/7</t>
  </si>
  <si>
    <t>Фрукт</t>
  </si>
  <si>
    <t>№338-2015г.</t>
  </si>
  <si>
    <t>№304-2015г.</t>
  </si>
  <si>
    <t>Рис отварной</t>
  </si>
  <si>
    <t>№71-2015г.</t>
  </si>
  <si>
    <t>Напиток</t>
  </si>
  <si>
    <t>Молочный коктейль "Авишка" 2,5%</t>
  </si>
  <si>
    <t>Зефир фруктовый</t>
  </si>
  <si>
    <t>Завтрак 5-11 кл с доплатой 70,00 руб. и льготники с доплатой 50.00; ДМГ 77,00 1 смена</t>
  </si>
  <si>
    <t>Печенье "Ванильное"</t>
  </si>
  <si>
    <t>№306-2015г.</t>
  </si>
  <si>
    <t xml:space="preserve">Бобовые отварные (кукуруза сахарная консервированная) </t>
  </si>
  <si>
    <t>№210-2015г.</t>
  </si>
  <si>
    <t>Омлет натуральный</t>
  </si>
  <si>
    <t>Пряник</t>
  </si>
  <si>
    <t>Овощи натуральные свежие (помидоры)</t>
  </si>
  <si>
    <t>№111-2015г.</t>
  </si>
  <si>
    <t>Суп с макаронными изделиями с цыплёнком и зеленью</t>
  </si>
  <si>
    <t>250/10/2</t>
  </si>
  <si>
    <t>№243-2015г.</t>
  </si>
  <si>
    <t>Сосиска отварная</t>
  </si>
  <si>
    <t>200</t>
  </si>
  <si>
    <t>Фрукты свежие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</si>
</sst>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2" fontId="5" fillId="0" borderId="2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 wrapText="1"/>
    </xf>
    <xf numFmtId="2" fontId="5" fillId="0" borderId="13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2" fontId="6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9" fillId="0" borderId="2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vertical="center" wrapText="1"/>
    </xf>
    <xf numFmtId="2" fontId="5" fillId="0" borderId="13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10" fillId="0" borderId="6" xfId="0" applyFont="1" applyBorder="1" applyAlignment="1">
      <alignment horizontal="left" vertical="center" wrapText="1"/>
    </xf>
    <xf numFmtId="0" fontId="5" fillId="0" borderId="0" xfId="0" applyFont="1"/>
    <xf numFmtId="0" fontId="5" fillId="0" borderId="6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/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2" fontId="6" fillId="0" borderId="32" xfId="0" applyNumberFormat="1" applyFont="1" applyBorder="1" applyAlignment="1">
      <alignment vertical="center" wrapText="1"/>
    </xf>
    <xf numFmtId="2" fontId="6" fillId="0" borderId="19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horizontal="right" vertical="center" wrapText="1"/>
    </xf>
    <xf numFmtId="0" fontId="5" fillId="0" borderId="31" xfId="0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vertical="center" wrapText="1"/>
    </xf>
    <xf numFmtId="2" fontId="5" fillId="0" borderId="7" xfId="8" applyNumberFormat="1" applyFont="1" applyBorder="1" applyAlignment="1">
      <alignment horizontal="right" vertical="center" wrapText="1"/>
    </xf>
    <xf numFmtId="2" fontId="5" fillId="0" borderId="8" xfId="8" applyNumberFormat="1" applyFont="1" applyBorder="1" applyAlignment="1">
      <alignment horizontal="right" vertical="center" wrapText="1"/>
    </xf>
    <xf numFmtId="0" fontId="5" fillId="0" borderId="7" xfId="8" applyFont="1" applyBorder="1" applyAlignment="1">
      <alignment horizontal="left" vertical="center" wrapText="1"/>
    </xf>
  </cellXfs>
  <cellStyles count="12">
    <cellStyle name="Обычный" xfId="0" builtinId="0"/>
    <cellStyle name="Обычный 2" xfId="2"/>
    <cellStyle name="Обычный 2 2" xfId="3"/>
    <cellStyle name="Обычный 2 2 2" xfId="10"/>
    <cellStyle name="Обычный 2 3" xfId="4"/>
    <cellStyle name="Обычный 2 4" xfId="1"/>
    <cellStyle name="Обычный 2 4 2" xfId="7"/>
    <cellStyle name="Обычный 2 4 3" xfId="11"/>
    <cellStyle name="Обычный 2 5" xfId="5"/>
    <cellStyle name="Обычный 2 6" xfId="6"/>
    <cellStyle name="Обычный 2 6 2" xfId="9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F6" sqref="F6"/>
    </sheetView>
  </sheetViews>
  <sheetFormatPr defaultRowHeight="15" x14ac:dyDescent="0.25"/>
  <cols>
    <col min="1" max="1" width="20.140625" style="2" customWidth="1"/>
    <col min="2" max="2" width="21.8554687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5" t="s">
        <v>21</v>
      </c>
      <c r="C1" s="56"/>
      <c r="D1" s="1" t="s">
        <v>1</v>
      </c>
      <c r="E1" s="24"/>
      <c r="F1" s="1" t="s">
        <v>2</v>
      </c>
      <c r="G1" s="57">
        <v>45019</v>
      </c>
      <c r="H1" s="58"/>
      <c r="I1" s="58"/>
      <c r="J1" s="59"/>
      <c r="K1" s="1"/>
      <c r="L1" s="1"/>
    </row>
    <row r="2" spans="1:12" ht="15.75" thickBot="1" x14ac:dyDescent="0.3">
      <c r="A2" s="26" t="s">
        <v>3</v>
      </c>
      <c r="B2" s="3" t="s">
        <v>4</v>
      </c>
      <c r="C2" s="27" t="s">
        <v>5</v>
      </c>
      <c r="D2" s="29" t="s">
        <v>6</v>
      </c>
      <c r="E2" s="29" t="s">
        <v>7</v>
      </c>
      <c r="F2" s="29" t="s">
        <v>8</v>
      </c>
      <c r="G2" s="3" t="s">
        <v>9</v>
      </c>
      <c r="H2" s="3" t="s">
        <v>10</v>
      </c>
      <c r="I2" s="3" t="s">
        <v>11</v>
      </c>
      <c r="J2" s="28" t="s">
        <v>12</v>
      </c>
    </row>
    <row r="3" spans="1:12" s="38" customFormat="1" x14ac:dyDescent="0.25">
      <c r="A3" s="50" t="s">
        <v>26</v>
      </c>
      <c r="B3" s="39" t="s">
        <v>45</v>
      </c>
      <c r="C3" s="33" t="s">
        <v>36</v>
      </c>
      <c r="D3" s="79" t="s">
        <v>46</v>
      </c>
      <c r="E3" s="74" t="s">
        <v>61</v>
      </c>
      <c r="F3" s="12">
        <v>41.02</v>
      </c>
      <c r="G3" s="13">
        <v>160</v>
      </c>
      <c r="H3" s="77">
        <v>5</v>
      </c>
      <c r="I3" s="77">
        <v>6.2</v>
      </c>
      <c r="J3" s="78">
        <v>22</v>
      </c>
    </row>
    <row r="4" spans="1:12" s="38" customFormat="1" x14ac:dyDescent="0.25">
      <c r="A4" s="51"/>
      <c r="B4" s="6" t="s">
        <v>40</v>
      </c>
      <c r="C4" s="4" t="s">
        <v>41</v>
      </c>
      <c r="D4" s="4" t="s">
        <v>62</v>
      </c>
      <c r="E4" s="15">
        <v>207</v>
      </c>
      <c r="F4" s="5">
        <v>38.49</v>
      </c>
      <c r="G4" s="30">
        <f>96*2.07</f>
        <v>198.71999999999997</v>
      </c>
      <c r="H4" s="30">
        <f>1.5*2.07</f>
        <v>3.1049999999999995</v>
      </c>
      <c r="I4" s="30">
        <f>0.5*2.07</f>
        <v>1.0349999999999999</v>
      </c>
      <c r="J4" s="31">
        <f>21*2.07</f>
        <v>43.47</v>
      </c>
    </row>
    <row r="5" spans="1:12" s="38" customFormat="1" ht="15.75" thickBot="1" x14ac:dyDescent="0.3">
      <c r="A5" s="75"/>
      <c r="B5" s="8" t="s">
        <v>35</v>
      </c>
      <c r="C5" s="9" t="s">
        <v>36</v>
      </c>
      <c r="D5" s="9" t="s">
        <v>47</v>
      </c>
      <c r="E5" s="16">
        <v>60</v>
      </c>
      <c r="F5" s="17">
        <v>17.64</v>
      </c>
      <c r="G5" s="17">
        <f>330*0.6</f>
        <v>198</v>
      </c>
      <c r="H5" s="17">
        <f>1*0.6</f>
        <v>0.6</v>
      </c>
      <c r="I5" s="17">
        <f>0</f>
        <v>0</v>
      </c>
      <c r="J5" s="25">
        <f>81*0.6</f>
        <v>48.6</v>
      </c>
    </row>
    <row r="6" spans="1:12" s="38" customFormat="1" ht="16.5" thickBot="1" x14ac:dyDescent="0.3">
      <c r="A6" s="48" t="s">
        <v>15</v>
      </c>
      <c r="B6" s="43"/>
      <c r="C6" s="43"/>
      <c r="D6" s="43"/>
      <c r="E6" s="49"/>
      <c r="F6" s="76">
        <f>SUM(F3:F5)</f>
        <v>97.15</v>
      </c>
      <c r="G6" s="76">
        <f>SUM(G3:G5)</f>
        <v>556.72</v>
      </c>
      <c r="H6" s="76">
        <f>SUM(H3:H5)</f>
        <v>8.7050000000000001</v>
      </c>
      <c r="I6" s="76">
        <f>SUM(I3:I5)</f>
        <v>7.2350000000000003</v>
      </c>
      <c r="J6" s="76">
        <f>SUM(J3:J5)</f>
        <v>114.07</v>
      </c>
    </row>
    <row r="7" spans="1:12" s="38" customFormat="1" x14ac:dyDescent="0.25">
      <c r="A7" s="60" t="s">
        <v>27</v>
      </c>
      <c r="B7" s="19" t="s">
        <v>16</v>
      </c>
      <c r="C7" s="20" t="s">
        <v>56</v>
      </c>
      <c r="D7" s="20" t="s">
        <v>57</v>
      </c>
      <c r="E7" s="12" t="s">
        <v>58</v>
      </c>
      <c r="F7" s="13">
        <v>14.85</v>
      </c>
      <c r="G7" s="13">
        <f>468*0.25+211*0.1</f>
        <v>138.1</v>
      </c>
      <c r="H7" s="13">
        <f>9.54*0.25+21.1*0.1</f>
        <v>4.4950000000000001</v>
      </c>
      <c r="I7" s="13">
        <f>20.31*0.25+13.6*0.1</f>
        <v>6.4375</v>
      </c>
      <c r="J7" s="14">
        <f>51.98*0.25+0</f>
        <v>12.994999999999999</v>
      </c>
      <c r="K7"/>
    </row>
    <row r="8" spans="1:12" s="38" customFormat="1" x14ac:dyDescent="0.25">
      <c r="A8" s="60"/>
      <c r="B8" s="6" t="s">
        <v>13</v>
      </c>
      <c r="C8" s="4" t="s">
        <v>52</v>
      </c>
      <c r="D8" s="4" t="s">
        <v>53</v>
      </c>
      <c r="E8" s="15">
        <v>100</v>
      </c>
      <c r="F8" s="30">
        <v>23.45</v>
      </c>
      <c r="G8" s="30">
        <f>79*2/105*100+66*0</f>
        <v>150.47619047619048</v>
      </c>
      <c r="H8" s="30">
        <f>5.32*2/105*100+0.08*0</f>
        <v>10.133333333333335</v>
      </c>
      <c r="I8" s="30">
        <f>5.97*2/105*100+7.25*0</f>
        <v>11.371428571428572</v>
      </c>
      <c r="J8" s="31">
        <f>0.95*2/105*100+0.13*0</f>
        <v>1.8095238095238095</v>
      </c>
      <c r="K8"/>
    </row>
    <row r="9" spans="1:12" s="38" customFormat="1" x14ac:dyDescent="0.25">
      <c r="A9" s="60"/>
      <c r="B9" s="6" t="s">
        <v>18</v>
      </c>
      <c r="C9" s="4" t="s">
        <v>19</v>
      </c>
      <c r="D9" s="4" t="s">
        <v>20</v>
      </c>
      <c r="E9" s="15" t="s">
        <v>31</v>
      </c>
      <c r="F9" s="5">
        <v>3.07</v>
      </c>
      <c r="G9" s="5">
        <v>60</v>
      </c>
      <c r="H9" s="5">
        <v>7.0000000000000007E-2</v>
      </c>
      <c r="I9" s="5">
        <v>0.02</v>
      </c>
      <c r="J9" s="7">
        <v>15</v>
      </c>
      <c r="K9"/>
    </row>
    <row r="10" spans="1:12" s="38" customFormat="1" ht="15.75" thickBot="1" x14ac:dyDescent="0.3">
      <c r="A10" s="60"/>
      <c r="B10" s="8" t="s">
        <v>14</v>
      </c>
      <c r="C10" s="9" t="s">
        <v>29</v>
      </c>
      <c r="D10" s="9" t="s">
        <v>30</v>
      </c>
      <c r="E10" s="16">
        <v>24.5</v>
      </c>
      <c r="F10" s="17">
        <v>0.92</v>
      </c>
      <c r="G10" s="17">
        <f>229.7*0.245</f>
        <v>56.276499999999999</v>
      </c>
      <c r="H10" s="10">
        <f>6.7*0.245</f>
        <v>1.6415</v>
      </c>
      <c r="I10" s="10">
        <f>1.1*0.245</f>
        <v>0.26950000000000002</v>
      </c>
      <c r="J10" s="11">
        <f>48.3*0.245</f>
        <v>11.833499999999999</v>
      </c>
    </row>
    <row r="11" spans="1:12" s="38" customFormat="1" ht="16.5" thickBot="1" x14ac:dyDescent="0.3">
      <c r="A11" s="61" t="s">
        <v>15</v>
      </c>
      <c r="B11" s="43"/>
      <c r="C11" s="43"/>
      <c r="D11" s="43"/>
      <c r="E11" s="44"/>
      <c r="F11" s="18">
        <f>SUM(F7:F10)</f>
        <v>42.29</v>
      </c>
      <c r="G11" s="18">
        <f>SUM(G7:G10)</f>
        <v>404.8526904761905</v>
      </c>
      <c r="H11" s="18">
        <f>SUM(H7:H10)</f>
        <v>16.339833333333335</v>
      </c>
      <c r="I11" s="18">
        <f>SUM(I7:I10)</f>
        <v>18.098428571428574</v>
      </c>
      <c r="J11" s="18">
        <f>SUM(J7:J10)</f>
        <v>41.638023809523808</v>
      </c>
    </row>
    <row r="12" spans="1:12" ht="15.75" x14ac:dyDescent="0.25">
      <c r="A12" s="50" t="s">
        <v>48</v>
      </c>
      <c r="B12" s="37" t="s">
        <v>28</v>
      </c>
      <c r="C12" s="33" t="s">
        <v>44</v>
      </c>
      <c r="D12" s="33" t="s">
        <v>55</v>
      </c>
      <c r="E12" s="12">
        <v>25</v>
      </c>
      <c r="F12" s="13">
        <v>10.029999999999999</v>
      </c>
      <c r="G12" s="13">
        <f>11/50*25</f>
        <v>5.5</v>
      </c>
      <c r="H12" s="13">
        <f>0.55/50*25</f>
        <v>0.27500000000000002</v>
      </c>
      <c r="I12" s="13">
        <f>0.1/50*25</f>
        <v>0.05</v>
      </c>
      <c r="J12" s="14">
        <f>1.9/50*25</f>
        <v>0.95</v>
      </c>
    </row>
    <row r="13" spans="1:12" s="35" customFormat="1" x14ac:dyDescent="0.25">
      <c r="A13" s="51"/>
      <c r="B13" s="6" t="s">
        <v>13</v>
      </c>
      <c r="C13" s="4" t="s">
        <v>59</v>
      </c>
      <c r="D13" s="4" t="s">
        <v>60</v>
      </c>
      <c r="E13" s="15">
        <v>55</v>
      </c>
      <c r="F13" s="5">
        <v>37.14</v>
      </c>
      <c r="G13" s="22">
        <f>261*0.55</f>
        <v>143.55000000000001</v>
      </c>
      <c r="H13" s="22">
        <f>11*0.55</f>
        <v>6.0500000000000007</v>
      </c>
      <c r="I13" s="22">
        <f>23.9*0.55</f>
        <v>13.145</v>
      </c>
      <c r="J13" s="23">
        <f>0.4*0.55</f>
        <v>0.22000000000000003</v>
      </c>
    </row>
    <row r="14" spans="1:12" s="38" customFormat="1" x14ac:dyDescent="0.25">
      <c r="A14" s="51"/>
      <c r="B14" s="6" t="s">
        <v>17</v>
      </c>
      <c r="C14" s="4" t="s">
        <v>42</v>
      </c>
      <c r="D14" s="4" t="s">
        <v>43</v>
      </c>
      <c r="E14" s="15">
        <v>150</v>
      </c>
      <c r="F14" s="5">
        <v>15.93</v>
      </c>
      <c r="G14" s="5">
        <f>1398*0.15</f>
        <v>209.7</v>
      </c>
      <c r="H14" s="5">
        <f>24.34*0.15</f>
        <v>3.6509999999999998</v>
      </c>
      <c r="I14" s="5">
        <f>35.83*0.15</f>
        <v>5.3744999999999994</v>
      </c>
      <c r="J14" s="7">
        <f>244.56*0.15</f>
        <v>36.683999999999997</v>
      </c>
    </row>
    <row r="15" spans="1:12" s="34" customFormat="1" x14ac:dyDescent="0.25">
      <c r="A15" s="51"/>
      <c r="B15" s="6" t="s">
        <v>18</v>
      </c>
      <c r="C15" s="4" t="s">
        <v>37</v>
      </c>
      <c r="D15" s="4" t="s">
        <v>38</v>
      </c>
      <c r="E15" s="15" t="s">
        <v>39</v>
      </c>
      <c r="F15" s="5">
        <v>4.46</v>
      </c>
      <c r="G15" s="5">
        <v>62</v>
      </c>
      <c r="H15" s="5">
        <v>0.13</v>
      </c>
      <c r="I15" s="5">
        <v>0.02</v>
      </c>
      <c r="J15" s="7">
        <v>15.2</v>
      </c>
    </row>
    <row r="16" spans="1:12" x14ac:dyDescent="0.25">
      <c r="A16" s="51"/>
      <c r="B16" s="6" t="s">
        <v>35</v>
      </c>
      <c r="C16" s="4" t="s">
        <v>36</v>
      </c>
      <c r="D16" s="4" t="s">
        <v>54</v>
      </c>
      <c r="E16" s="69">
        <v>35</v>
      </c>
      <c r="F16" s="5">
        <v>8.2899999999999991</v>
      </c>
      <c r="G16" s="5">
        <f>350*0.35</f>
        <v>122.49999999999999</v>
      </c>
      <c r="H16" s="5">
        <f>5*0.35</f>
        <v>1.75</v>
      </c>
      <c r="I16" s="5">
        <f>6*0.35</f>
        <v>2.0999999999999996</v>
      </c>
      <c r="J16" s="7">
        <f>69*0.35</f>
        <v>24.15</v>
      </c>
    </row>
    <row r="17" spans="1:10" ht="15.75" thickBot="1" x14ac:dyDescent="0.3">
      <c r="A17" s="52"/>
      <c r="B17" s="8" t="s">
        <v>14</v>
      </c>
      <c r="C17" s="9" t="s">
        <v>29</v>
      </c>
      <c r="D17" s="9" t="s">
        <v>30</v>
      </c>
      <c r="E17" s="16">
        <v>31</v>
      </c>
      <c r="F17" s="32">
        <v>1.1499999999999999</v>
      </c>
      <c r="G17" s="32">
        <f>229.7*0.31</f>
        <v>71.206999999999994</v>
      </c>
      <c r="H17" s="40">
        <f>6.7*0.31</f>
        <v>2.077</v>
      </c>
      <c r="I17" s="40">
        <f>1.1*0.31</f>
        <v>0.34100000000000003</v>
      </c>
      <c r="J17" s="41">
        <f>48.3*0.31</f>
        <v>14.972999999999999</v>
      </c>
    </row>
    <row r="18" spans="1:10" ht="16.5" thickBot="1" x14ac:dyDescent="0.3">
      <c r="A18" s="42" t="s">
        <v>15</v>
      </c>
      <c r="B18" s="43"/>
      <c r="C18" s="43"/>
      <c r="D18" s="43"/>
      <c r="E18" s="44"/>
      <c r="F18" s="18">
        <f>SUM(F12:F17)</f>
        <v>77</v>
      </c>
      <c r="G18" s="18">
        <f>SUM(G12:G17)</f>
        <v>614.45699999999999</v>
      </c>
      <c r="H18" s="18">
        <f>SUM(H12:H17)</f>
        <v>13.933000000000002</v>
      </c>
      <c r="I18" s="18">
        <f>SUM(I12:I17)</f>
        <v>21.030499999999996</v>
      </c>
      <c r="J18" s="18">
        <f>SUM(J12:J17)</f>
        <v>92.177000000000007</v>
      </c>
    </row>
    <row r="19" spans="1:10" ht="16.5" customHeight="1" x14ac:dyDescent="0.25">
      <c r="A19" s="45" t="s">
        <v>32</v>
      </c>
      <c r="B19" s="39" t="s">
        <v>28</v>
      </c>
      <c r="C19" s="33" t="s">
        <v>50</v>
      </c>
      <c r="D19" s="33" t="s">
        <v>51</v>
      </c>
      <c r="E19" s="12">
        <v>10</v>
      </c>
      <c r="F19" s="13">
        <v>6.39</v>
      </c>
      <c r="G19" s="13">
        <f>736*0.01</f>
        <v>7.36</v>
      </c>
      <c r="H19" s="13">
        <f>20.55*0.01</f>
        <v>0.20550000000000002</v>
      </c>
      <c r="I19" s="13">
        <f>29.1*0.01</f>
        <v>0.29100000000000004</v>
      </c>
      <c r="J19" s="14">
        <f>97.89*0.01</f>
        <v>0.97889999999999999</v>
      </c>
    </row>
    <row r="20" spans="1:10" s="36" customFormat="1" x14ac:dyDescent="0.25">
      <c r="A20" s="46"/>
      <c r="B20" s="6" t="s">
        <v>17</v>
      </c>
      <c r="C20" s="4" t="s">
        <v>42</v>
      </c>
      <c r="D20" s="4" t="s">
        <v>43</v>
      </c>
      <c r="E20" s="15">
        <v>150</v>
      </c>
      <c r="F20" s="5">
        <v>15.93</v>
      </c>
      <c r="G20" s="5">
        <f>1398*0.15</f>
        <v>209.7</v>
      </c>
      <c r="H20" s="5">
        <f>24.34*0.15</f>
        <v>3.6509999999999998</v>
      </c>
      <c r="I20" s="5">
        <f>35.83*0.15</f>
        <v>5.3744999999999994</v>
      </c>
      <c r="J20" s="7">
        <f>244.56*0.15</f>
        <v>36.683999999999997</v>
      </c>
    </row>
    <row r="21" spans="1:10" x14ac:dyDescent="0.25">
      <c r="A21" s="46"/>
      <c r="B21" s="6" t="s">
        <v>18</v>
      </c>
      <c r="C21" s="4" t="s">
        <v>37</v>
      </c>
      <c r="D21" s="4" t="s">
        <v>38</v>
      </c>
      <c r="E21" s="15" t="s">
        <v>39</v>
      </c>
      <c r="F21" s="5">
        <v>4.46</v>
      </c>
      <c r="G21" s="5">
        <v>62</v>
      </c>
      <c r="H21" s="5">
        <v>0.13</v>
      </c>
      <c r="I21" s="5">
        <v>0.02</v>
      </c>
      <c r="J21" s="7">
        <v>15.2</v>
      </c>
    </row>
    <row r="22" spans="1:10" ht="15.75" thickBot="1" x14ac:dyDescent="0.3">
      <c r="A22" s="47"/>
      <c r="B22" s="8" t="s">
        <v>14</v>
      </c>
      <c r="C22" s="9" t="s">
        <v>29</v>
      </c>
      <c r="D22" s="9" t="s">
        <v>30</v>
      </c>
      <c r="E22" s="16">
        <v>6</v>
      </c>
      <c r="F22" s="17">
        <v>0.22</v>
      </c>
      <c r="G22" s="17">
        <f>229.7*0.06</f>
        <v>13.781999999999998</v>
      </c>
      <c r="H22" s="10">
        <f>6.7*0.06</f>
        <v>0.40199999999999997</v>
      </c>
      <c r="I22" s="10">
        <f>1.1*0.06</f>
        <v>6.6000000000000003E-2</v>
      </c>
      <c r="J22" s="11">
        <f>48.3*0.06</f>
        <v>2.8979999999999997</v>
      </c>
    </row>
    <row r="23" spans="1:10" ht="16.5" thickBot="1" x14ac:dyDescent="0.3">
      <c r="A23" s="63" t="s">
        <v>15</v>
      </c>
      <c r="B23" s="43"/>
      <c r="C23" s="43"/>
      <c r="D23" s="43"/>
      <c r="E23" s="44"/>
      <c r="F23" s="18">
        <f>SUM(F19:F22)</f>
        <v>27</v>
      </c>
      <c r="G23" s="18">
        <f>SUM(G19:G22)</f>
        <v>292.84199999999998</v>
      </c>
      <c r="H23" s="18">
        <f>SUM(H19:H22)</f>
        <v>4.3884999999999996</v>
      </c>
      <c r="I23" s="18">
        <f>SUM(I19:I22)</f>
        <v>5.7514999999999992</v>
      </c>
      <c r="J23" s="18">
        <f>SUM(J19:J22)</f>
        <v>55.760899999999992</v>
      </c>
    </row>
    <row r="24" spans="1:10" ht="43.5" customHeight="1" x14ac:dyDescent="0.25">
      <c r="A24" s="53" t="s">
        <v>33</v>
      </c>
      <c r="B24" s="19" t="s">
        <v>18</v>
      </c>
      <c r="C24" s="20" t="s">
        <v>19</v>
      </c>
      <c r="D24" s="20" t="s">
        <v>20</v>
      </c>
      <c r="E24" s="12" t="s">
        <v>31</v>
      </c>
      <c r="F24" s="13">
        <v>3.07</v>
      </c>
      <c r="G24" s="13">
        <v>60</v>
      </c>
      <c r="H24" s="13">
        <v>7.0000000000000007E-2</v>
      </c>
      <c r="I24" s="13">
        <v>0.02</v>
      </c>
      <c r="J24" s="14">
        <v>15</v>
      </c>
    </row>
    <row r="25" spans="1:10" ht="15.75" thickBot="1" x14ac:dyDescent="0.3">
      <c r="A25" s="54"/>
      <c r="B25" s="8" t="s">
        <v>35</v>
      </c>
      <c r="C25" s="9" t="s">
        <v>36</v>
      </c>
      <c r="D25" s="9" t="s">
        <v>49</v>
      </c>
      <c r="E25" s="16">
        <v>18</v>
      </c>
      <c r="F25" s="17">
        <v>3.93</v>
      </c>
      <c r="G25" s="17">
        <f>430*0.18</f>
        <v>77.399999999999991</v>
      </c>
      <c r="H25" s="17">
        <f>7.1*0.18</f>
        <v>1.2779999999999998</v>
      </c>
      <c r="I25" s="17">
        <f>15.1*0.18</f>
        <v>2.718</v>
      </c>
      <c r="J25" s="25">
        <f>67.7*0.18</f>
        <v>12.186</v>
      </c>
    </row>
    <row r="26" spans="1:10" ht="16.5" thickBot="1" x14ac:dyDescent="0.3">
      <c r="A26" s="48" t="s">
        <v>15</v>
      </c>
      <c r="B26" s="62"/>
      <c r="C26" s="62"/>
      <c r="D26" s="62"/>
      <c r="E26" s="64"/>
      <c r="F26" s="18">
        <f>SUM(F24:F25)</f>
        <v>7</v>
      </c>
      <c r="G26" s="18">
        <f>SUM(G24:G25)</f>
        <v>137.39999999999998</v>
      </c>
      <c r="H26" s="18">
        <f t="shared" ref="H26:J26" si="0">SUM(H24:H25)</f>
        <v>1.3479999999999999</v>
      </c>
      <c r="I26" s="18">
        <f t="shared" si="0"/>
        <v>2.738</v>
      </c>
      <c r="J26" s="18">
        <f t="shared" si="0"/>
        <v>27.186</v>
      </c>
    </row>
    <row r="27" spans="1:10" x14ac:dyDescent="0.25">
      <c r="A27" s="60" t="s">
        <v>34</v>
      </c>
      <c r="B27" s="19" t="s">
        <v>16</v>
      </c>
      <c r="C27" s="20" t="s">
        <v>56</v>
      </c>
      <c r="D27" s="20" t="s">
        <v>57</v>
      </c>
      <c r="E27" s="12" t="s">
        <v>58</v>
      </c>
      <c r="F27" s="13">
        <v>14.85</v>
      </c>
      <c r="G27" s="13">
        <f>468*0.25+211*0.1</f>
        <v>138.1</v>
      </c>
      <c r="H27" s="13">
        <f>9.54*0.25+21.1*0.1</f>
        <v>4.4950000000000001</v>
      </c>
      <c r="I27" s="13">
        <f>20.31*0.25+13.6*0.1</f>
        <v>6.4375</v>
      </c>
      <c r="J27" s="14">
        <f>51.98*0.25+0</f>
        <v>12.994999999999999</v>
      </c>
    </row>
    <row r="28" spans="1:10" x14ac:dyDescent="0.25">
      <c r="A28" s="60"/>
      <c r="B28" s="6" t="s">
        <v>13</v>
      </c>
      <c r="C28" s="4" t="s">
        <v>52</v>
      </c>
      <c r="D28" s="4" t="s">
        <v>53</v>
      </c>
      <c r="E28" s="15">
        <v>105</v>
      </c>
      <c r="F28" s="30">
        <v>24.62</v>
      </c>
      <c r="G28" s="30">
        <f>79*2+66*0</f>
        <v>158</v>
      </c>
      <c r="H28" s="30">
        <f>5.32*2+0.08*0</f>
        <v>10.64</v>
      </c>
      <c r="I28" s="30">
        <f>5.97*2+7.25*0</f>
        <v>11.94</v>
      </c>
      <c r="J28" s="31">
        <f>0.95*2+0.13*0</f>
        <v>1.9</v>
      </c>
    </row>
    <row r="29" spans="1:10" x14ac:dyDescent="0.25">
      <c r="A29" s="60"/>
      <c r="B29" s="6" t="s">
        <v>18</v>
      </c>
      <c r="C29" s="4" t="s">
        <v>37</v>
      </c>
      <c r="D29" s="4" t="s">
        <v>38</v>
      </c>
      <c r="E29" s="15" t="s">
        <v>39</v>
      </c>
      <c r="F29" s="5">
        <v>4.46</v>
      </c>
      <c r="G29" s="5">
        <v>62</v>
      </c>
      <c r="H29" s="5">
        <v>0.13</v>
      </c>
      <c r="I29" s="5">
        <v>0.02</v>
      </c>
      <c r="J29" s="7">
        <v>15.2</v>
      </c>
    </row>
    <row r="30" spans="1:10" ht="15.75" thickBot="1" x14ac:dyDescent="0.3">
      <c r="A30" s="60"/>
      <c r="B30" s="8" t="s">
        <v>14</v>
      </c>
      <c r="C30" s="9" t="s">
        <v>29</v>
      </c>
      <c r="D30" s="9" t="s">
        <v>30</v>
      </c>
      <c r="E30" s="16">
        <v>28.5</v>
      </c>
      <c r="F30" s="17">
        <v>1.07</v>
      </c>
      <c r="G30" s="17">
        <f>229.7*0.285</f>
        <v>65.464499999999987</v>
      </c>
      <c r="H30" s="10">
        <f>6.7*0.285</f>
        <v>1.9095</v>
      </c>
      <c r="I30" s="10">
        <f>1.1*0.285</f>
        <v>0.3135</v>
      </c>
      <c r="J30" s="11">
        <f>48.3*0.285</f>
        <v>13.765499999999998</v>
      </c>
    </row>
    <row r="31" spans="1:10" ht="16.5" thickBot="1" x14ac:dyDescent="0.3">
      <c r="A31" s="48" t="s">
        <v>15</v>
      </c>
      <c r="B31" s="70"/>
      <c r="C31" s="70"/>
      <c r="D31" s="70"/>
      <c r="E31" s="71"/>
      <c r="F31" s="72">
        <f>SUM(F27:F30)</f>
        <v>45</v>
      </c>
      <c r="G31" s="72">
        <f t="shared" ref="G31:J31" si="1">SUM(G27:G30)</f>
        <v>423.56450000000001</v>
      </c>
      <c r="H31" s="72">
        <f t="shared" si="1"/>
        <v>17.174500000000002</v>
      </c>
      <c r="I31" s="72">
        <f t="shared" si="1"/>
        <v>18.710999999999999</v>
      </c>
      <c r="J31" s="73">
        <f t="shared" si="1"/>
        <v>43.860499999999995</v>
      </c>
    </row>
    <row r="32" spans="1:10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5.75" thickBot="1" x14ac:dyDescent="0.3">
      <c r="A33" s="66" t="s">
        <v>24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10" ht="15.75" x14ac:dyDescent="0.25">
      <c r="A34" s="21"/>
      <c r="B34" s="21"/>
      <c r="C34" s="67" t="s">
        <v>22</v>
      </c>
      <c r="D34" s="67"/>
      <c r="E34" s="34"/>
      <c r="F34" s="34"/>
      <c r="G34" s="68"/>
      <c r="H34" s="68"/>
      <c r="I34" s="68"/>
      <c r="J34" s="68"/>
    </row>
    <row r="35" spans="1:10" x14ac:dyDescent="0.25">
      <c r="A35" s="1"/>
      <c r="B35" s="1"/>
      <c r="C35" s="1"/>
      <c r="D35" s="1"/>
      <c r="E35" s="34"/>
      <c r="F35" s="34"/>
      <c r="G35" s="34"/>
      <c r="H35" s="34"/>
      <c r="I35" s="34"/>
      <c r="J35" s="34"/>
    </row>
    <row r="36" spans="1:10" x14ac:dyDescent="0.25">
      <c r="A36" s="65" t="s">
        <v>23</v>
      </c>
      <c r="B36" s="65"/>
      <c r="C36" s="34"/>
      <c r="D36" s="34"/>
      <c r="E36" s="34"/>
      <c r="F36" s="34"/>
      <c r="G36" s="34"/>
      <c r="H36" s="34"/>
      <c r="I36" s="34"/>
      <c r="J36" s="34"/>
    </row>
    <row r="37" spans="1:10" x14ac:dyDescent="0.25">
      <c r="A37" s="65" t="s">
        <v>25</v>
      </c>
      <c r="B37" s="65"/>
      <c r="C37" s="34"/>
      <c r="D37" s="34"/>
      <c r="E37" s="34"/>
      <c r="F37" s="34"/>
      <c r="G37" s="34"/>
      <c r="H37" s="34"/>
      <c r="I37" s="34"/>
      <c r="J37" s="34"/>
    </row>
  </sheetData>
  <mergeCells count="19">
    <mergeCell ref="A3:A5"/>
    <mergeCell ref="A6:E6"/>
    <mergeCell ref="A7:A10"/>
    <mergeCell ref="A11:E11"/>
    <mergeCell ref="A36:B36"/>
    <mergeCell ref="A37:B37"/>
    <mergeCell ref="A33:J33"/>
    <mergeCell ref="C34:D34"/>
    <mergeCell ref="G34:J34"/>
    <mergeCell ref="A23:E23"/>
    <mergeCell ref="A24:A25"/>
    <mergeCell ref="A26:E26"/>
    <mergeCell ref="A27:A30"/>
    <mergeCell ref="A31:E31"/>
    <mergeCell ref="B1:C1"/>
    <mergeCell ref="G1:J1"/>
    <mergeCell ref="A18:E18"/>
    <mergeCell ref="A19:A22"/>
    <mergeCell ref="A12:A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2023-03-31T11:12:11Z</dcterms:modified>
</cp:coreProperties>
</file>